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share\共有ファイル\理事会・総会\H30\1st_0420@Tokyo\"/>
    </mc:Choice>
  </mc:AlternateContent>
  <bookViews>
    <workbookView xWindow="0" yWindow="0" windowWidth="20490" windowHeight="6210" tabRatio="828"/>
  </bookViews>
  <sheets>
    <sheet name="貸借対照表" sheetId="9" r:id="rId1"/>
    <sheet name="正味財産増減計算書" sheetId="1" r:id="rId2"/>
    <sheet name="正味財産増減計算書内訳表" sheetId="2" r:id="rId3"/>
    <sheet name="注記" sheetId="11" r:id="rId4"/>
    <sheet name="附属明細" sheetId="12" r:id="rId5"/>
    <sheet name="【参考】配賦前損益" sheetId="26" state="hidden" r:id="rId6"/>
    <sheet name="１．正味財産増減・法人税計算" sheetId="3" state="hidden" r:id="rId7"/>
    <sheet name="２．人件費配賦" sheetId="4" state="hidden" r:id="rId8"/>
    <sheet name="３．直接・共通費用" sheetId="5" state="hidden" r:id="rId9"/>
    <sheet name="４．直接事業費内訳" sheetId="6" state="hidden" r:id="rId10"/>
    <sheet name="メモ" sheetId="28" state="hidden" r:id="rId11"/>
    <sheet name="事業別PL" sheetId="27" state="hidden" r:id="rId12"/>
    <sheet name="5．固定資産・退職引当" sheetId="29" state="hidden" r:id="rId13"/>
    <sheet name="消費税額" sheetId="13" state="hidden" r:id="rId14"/>
    <sheet name="通年比較" sheetId="17" state="hidden" r:id="rId15"/>
    <sheet name="消費税　計算表1" sheetId="18" state="hidden" r:id="rId16"/>
    <sheet name="消費税　計算表2（1）" sheetId="19" state="hidden" r:id="rId17"/>
    <sheet name="消費税　計算表3・4" sheetId="20" state="hidden" r:id="rId18"/>
    <sheet name="消費税　計算表5（1）" sheetId="21" state="hidden" r:id="rId19"/>
  </sheets>
  <definedNames>
    <definedName name="_xlnm._FilterDatabase" localSheetId="6" hidden="1">'１．正味財産増減・法人税計算'!$C$2:$W$77</definedName>
    <definedName name="_xlnm._FilterDatabase" localSheetId="8" hidden="1">'３．直接・共通費用'!$C$4:$T$166</definedName>
    <definedName name="_xlnm._FilterDatabase" localSheetId="9" hidden="1">'４．直接事業費内訳'!$A$3:$V$54</definedName>
    <definedName name="_xlnm._FilterDatabase" localSheetId="1" hidden="1">正味財産増減計算書!$A$3:$N$140</definedName>
    <definedName name="_xlnm._FilterDatabase" localSheetId="2" hidden="1">正味財産増減計算書内訳表!$A$3:$W$140</definedName>
    <definedName name="AS2DocOpenMode" hidden="1">"AS2DocumentEdit"</definedName>
    <definedName name="_xlnm.Print_Area" localSheetId="6">'１．正味財産増減・法人税計算'!$B$1:$W$81</definedName>
    <definedName name="_xlnm.Print_Area" localSheetId="7">'２．人件費配賦'!$A$1:$O$72</definedName>
    <definedName name="_xlnm.Print_Area" localSheetId="8">'３．直接・共通費用'!$A$1:$O$166</definedName>
    <definedName name="_xlnm.Print_Area" localSheetId="9">'４．直接事業費内訳'!$A$2:$S$54</definedName>
    <definedName name="_xlnm.Print_Area" localSheetId="1">正味財産増減計算書!$A$1:$L$140</definedName>
    <definedName name="_xlnm.Print_Area" localSheetId="2">正味財産増減計算書内訳表!$A$1:$U$141</definedName>
    <definedName name="_xlnm.Print_Area" localSheetId="0">貸借対照表!$A$1:$D$47</definedName>
    <definedName name="_xlnm.Print_Titles" localSheetId="6">'１．正味財産増減・法人税計算'!$C:$C</definedName>
    <definedName name="_xlnm.Print_Titles" localSheetId="1">正味財産増減計算書!$1:$3</definedName>
    <definedName name="_xlnm.Print_Titles" localSheetId="2">正味財産増減計算書内訳表!$1:$3</definedName>
  </definedNames>
  <calcPr calcId="179017"/>
</workbook>
</file>

<file path=xl/calcChain.xml><?xml version="1.0" encoding="utf-8"?>
<calcChain xmlns="http://schemas.openxmlformats.org/spreadsheetml/2006/main">
  <c r="O25" i="4" l="1"/>
  <c r="B7" i="17"/>
  <c r="B6" i="17"/>
  <c r="D75" i="27"/>
  <c r="E75" i="27"/>
  <c r="F75" i="27"/>
  <c r="G75" i="27"/>
  <c r="H75" i="27"/>
  <c r="I75" i="27"/>
  <c r="J75" i="27"/>
  <c r="K75" i="27"/>
  <c r="L75" i="27"/>
  <c r="M75" i="27"/>
  <c r="N75" i="27"/>
  <c r="O75" i="27"/>
  <c r="P75" i="27"/>
  <c r="Q75" i="27"/>
  <c r="R75" i="27"/>
  <c r="S75" i="27"/>
  <c r="T75" i="27"/>
  <c r="U75" i="27"/>
  <c r="C75" i="27"/>
  <c r="D73" i="27"/>
  <c r="E73" i="27"/>
  <c r="F73" i="27"/>
  <c r="G73" i="27"/>
  <c r="H73" i="27"/>
  <c r="I73" i="27"/>
  <c r="J73" i="27"/>
  <c r="K73" i="27"/>
  <c r="L73" i="27"/>
  <c r="M73" i="27"/>
  <c r="N73" i="27"/>
  <c r="O73" i="27"/>
  <c r="P73" i="27"/>
  <c r="Q73" i="27"/>
  <c r="R73" i="27"/>
  <c r="S73" i="27"/>
  <c r="T73" i="27"/>
  <c r="U73" i="27"/>
  <c r="C73" i="27"/>
  <c r="D67" i="27"/>
  <c r="E67" i="27"/>
  <c r="F67" i="27"/>
  <c r="G67" i="27"/>
  <c r="H67" i="27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C67" i="27"/>
  <c r="D62" i="27"/>
  <c r="E62" i="27"/>
  <c r="F62" i="27"/>
  <c r="G62" i="27"/>
  <c r="U62" i="27" s="1"/>
  <c r="H62" i="27"/>
  <c r="I62" i="27"/>
  <c r="J62" i="27"/>
  <c r="K62" i="27"/>
  <c r="L62" i="27"/>
  <c r="M62" i="27"/>
  <c r="N62" i="27"/>
  <c r="O62" i="27"/>
  <c r="P62" i="27"/>
  <c r="Q62" i="27"/>
  <c r="R62" i="27"/>
  <c r="S62" i="27"/>
  <c r="T62" i="27"/>
  <c r="C62" i="27"/>
  <c r="D61" i="27"/>
  <c r="E61" i="27"/>
  <c r="F61" i="27"/>
  <c r="U61" i="27" s="1"/>
  <c r="G61" i="27"/>
  <c r="H61" i="27"/>
  <c r="I61" i="27"/>
  <c r="J61" i="27"/>
  <c r="K61" i="27"/>
  <c r="L61" i="27"/>
  <c r="M61" i="27"/>
  <c r="N61" i="27"/>
  <c r="O61" i="27"/>
  <c r="P61" i="27"/>
  <c r="Q61" i="27"/>
  <c r="R61" i="27"/>
  <c r="S61" i="27"/>
  <c r="T61" i="27"/>
  <c r="C61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C21" i="27"/>
  <c r="D14" i="27"/>
  <c r="U14" i="27" s="1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C14" i="27"/>
  <c r="E12" i="27"/>
  <c r="U74" i="27"/>
  <c r="U71" i="27"/>
  <c r="U69" i="27"/>
  <c r="U66" i="27"/>
  <c r="U64" i="27"/>
  <c r="U60" i="27"/>
  <c r="U59" i="27"/>
  <c r="U58" i="27"/>
  <c r="U57" i="27"/>
  <c r="U56" i="27"/>
  <c r="U55" i="27"/>
  <c r="U54" i="27"/>
  <c r="U53" i="27"/>
  <c r="U52" i="27"/>
  <c r="U51" i="27"/>
  <c r="U50" i="27"/>
  <c r="U49" i="27"/>
  <c r="U48" i="27"/>
  <c r="U47" i="27"/>
  <c r="U46" i="27"/>
  <c r="U45" i="27"/>
  <c r="U44" i="27"/>
  <c r="U43" i="27"/>
  <c r="U42" i="27"/>
  <c r="U41" i="27"/>
  <c r="U40" i="27"/>
  <c r="U39" i="27"/>
  <c r="U38" i="27"/>
  <c r="U37" i="27"/>
  <c r="U36" i="27"/>
  <c r="U35" i="27"/>
  <c r="U34" i="27"/>
  <c r="U33" i="27"/>
  <c r="U32" i="27"/>
  <c r="U31" i="27"/>
  <c r="U30" i="27"/>
  <c r="U29" i="27"/>
  <c r="U28" i="27"/>
  <c r="U27" i="27"/>
  <c r="U26" i="27"/>
  <c r="U25" i="27"/>
  <c r="U24" i="27"/>
  <c r="U23" i="27"/>
  <c r="U20" i="27"/>
  <c r="U19" i="27"/>
  <c r="U18" i="27"/>
  <c r="U17" i="27"/>
  <c r="U16" i="27"/>
  <c r="U13" i="27"/>
  <c r="U12" i="27"/>
  <c r="U11" i="27"/>
  <c r="U10" i="27"/>
  <c r="U9" i="27"/>
  <c r="E82" i="5" l="1"/>
  <c r="F82" i="5"/>
  <c r="G82" i="5"/>
  <c r="H82" i="5"/>
  <c r="I82" i="5"/>
  <c r="J82" i="5"/>
  <c r="K82" i="5"/>
  <c r="L82" i="5"/>
  <c r="M82" i="5"/>
  <c r="N82" i="5"/>
  <c r="O82" i="5"/>
  <c r="D82" i="5"/>
  <c r="E72" i="4"/>
  <c r="F72" i="4"/>
  <c r="G72" i="4"/>
  <c r="H72" i="4"/>
  <c r="I72" i="4"/>
  <c r="J72" i="4"/>
  <c r="K72" i="4"/>
  <c r="L72" i="4"/>
  <c r="M72" i="4"/>
  <c r="N72" i="4"/>
  <c r="O72" i="4"/>
  <c r="D72" i="4"/>
  <c r="T56" i="27" l="1"/>
  <c r="D6" i="19" l="1"/>
  <c r="C10" i="13" l="1"/>
  <c r="R45" i="27" l="1"/>
  <c r="R24" i="27"/>
  <c r="T44" i="27" l="1"/>
  <c r="F11" i="3"/>
  <c r="O70" i="4" l="1"/>
  <c r="O71" i="4"/>
  <c r="W10" i="3" l="1"/>
  <c r="W17" i="3"/>
  <c r="N20" i="3"/>
  <c r="T5" i="3"/>
  <c r="Q10" i="3"/>
  <c r="Q5" i="3"/>
  <c r="Q6" i="3"/>
  <c r="Q7" i="3"/>
  <c r="Q8" i="3"/>
  <c r="Q9" i="3"/>
  <c r="S9" i="3" s="1"/>
  <c r="Q11" i="3"/>
  <c r="Q18" i="3" s="1"/>
  <c r="Q12" i="3"/>
  <c r="Q13" i="3"/>
  <c r="S13" i="3" s="1"/>
  <c r="Q14" i="3"/>
  <c r="Q15" i="3"/>
  <c r="Q16" i="3"/>
  <c r="Q17" i="3"/>
  <c r="S17" i="3" s="1"/>
  <c r="S5" i="3"/>
  <c r="S6" i="3"/>
  <c r="S7" i="3"/>
  <c r="S8" i="3"/>
  <c r="S10" i="3"/>
  <c r="S11" i="3"/>
  <c r="S12" i="3"/>
  <c r="S14" i="3"/>
  <c r="S15" i="3"/>
  <c r="S16" i="3"/>
  <c r="O28" i="26"/>
  <c r="L23" i="26"/>
  <c r="K23" i="26"/>
  <c r="J23" i="26"/>
  <c r="I23" i="26"/>
  <c r="H23" i="26"/>
  <c r="G23" i="26"/>
  <c r="E23" i="26"/>
  <c r="D23" i="26"/>
  <c r="F20" i="3" l="1"/>
  <c r="A71" i="4" l="1"/>
  <c r="D13" i="19" l="1"/>
  <c r="C19" i="19"/>
  <c r="I20" i="3"/>
  <c r="N5" i="3"/>
  <c r="D15" i="4" l="1"/>
  <c r="C8" i="4" l="1"/>
  <c r="D19" i="4" s="1"/>
  <c r="A70" i="4" l="1"/>
  <c r="E71" i="4"/>
  <c r="F71" i="4"/>
  <c r="G71" i="4"/>
  <c r="H71" i="4"/>
  <c r="I71" i="4"/>
  <c r="J71" i="4"/>
  <c r="K71" i="4"/>
  <c r="L71" i="4"/>
  <c r="M71" i="4"/>
  <c r="D71" i="4"/>
  <c r="E70" i="4"/>
  <c r="F70" i="4"/>
  <c r="G70" i="4"/>
  <c r="H70" i="4"/>
  <c r="I70" i="4"/>
  <c r="J70" i="4"/>
  <c r="K70" i="4"/>
  <c r="L70" i="4"/>
  <c r="M70" i="4"/>
  <c r="D70" i="4"/>
  <c r="W4" i="2"/>
  <c r="N71" i="4" l="1"/>
  <c r="N70" i="4"/>
  <c r="I49" i="29"/>
  <c r="H48" i="29"/>
  <c r="K48" i="29" s="1"/>
  <c r="J48" i="29" s="1"/>
  <c r="G47" i="29"/>
  <c r="H47" i="29" s="1"/>
  <c r="K47" i="29" s="1"/>
  <c r="C47" i="29"/>
  <c r="I43" i="29"/>
  <c r="H42" i="29"/>
  <c r="K42" i="29" s="1"/>
  <c r="J42" i="29" s="1"/>
  <c r="H41" i="29"/>
  <c r="K41" i="29" s="1"/>
  <c r="J41" i="29" s="1"/>
  <c r="C41" i="29"/>
  <c r="H35" i="29"/>
  <c r="G35" i="29"/>
  <c r="E35" i="29"/>
  <c r="I34" i="29"/>
  <c r="I33" i="29"/>
  <c r="I32" i="29"/>
  <c r="I35" i="29" s="1"/>
  <c r="H31" i="29"/>
  <c r="H36" i="29" s="1"/>
  <c r="E31" i="29"/>
  <c r="E36" i="29" s="1"/>
  <c r="G30" i="29"/>
  <c r="I29" i="29"/>
  <c r="I28" i="29"/>
  <c r="I27" i="29"/>
  <c r="H21" i="29"/>
  <c r="E21" i="29"/>
  <c r="I20" i="29"/>
  <c r="G20" i="29"/>
  <c r="I19" i="29"/>
  <c r="G19" i="29"/>
  <c r="I18" i="29"/>
  <c r="I21" i="29" s="1"/>
  <c r="H17" i="29"/>
  <c r="G17" i="29"/>
  <c r="E17" i="29"/>
  <c r="E22" i="29" s="1"/>
  <c r="I16" i="29"/>
  <c r="J16" i="29" s="1"/>
  <c r="F29" i="29" s="1"/>
  <c r="I15" i="29"/>
  <c r="I14" i="29"/>
  <c r="F13" i="29"/>
  <c r="J8" i="29"/>
  <c r="F18" i="29" s="1"/>
  <c r="F21" i="29" s="1"/>
  <c r="H7" i="29"/>
  <c r="H9" i="29" s="1"/>
  <c r="G7" i="29"/>
  <c r="G9" i="29" s="1"/>
  <c r="F7" i="29"/>
  <c r="F9" i="29" s="1"/>
  <c r="E7" i="29"/>
  <c r="E9" i="29" s="1"/>
  <c r="J6" i="29"/>
  <c r="F15" i="29" s="1"/>
  <c r="J15" i="29" s="1"/>
  <c r="F28" i="29" s="1"/>
  <c r="I5" i="29"/>
  <c r="I7" i="29" s="1"/>
  <c r="I9" i="29" s="1"/>
  <c r="J4" i="29"/>
  <c r="J28" i="29" l="1"/>
  <c r="J29" i="29"/>
  <c r="J20" i="29"/>
  <c r="F34" i="29" s="1"/>
  <c r="J34" i="29" s="1"/>
  <c r="K43" i="29"/>
  <c r="I17" i="29"/>
  <c r="I22" i="29" s="1"/>
  <c r="G21" i="29"/>
  <c r="G22" i="29" s="1"/>
  <c r="H22" i="29"/>
  <c r="J19" i="29"/>
  <c r="F33" i="29" s="1"/>
  <c r="J33" i="29" s="1"/>
  <c r="K49" i="29"/>
  <c r="J47" i="29"/>
  <c r="J49" i="29" s="1"/>
  <c r="J43" i="29"/>
  <c r="J5" i="29"/>
  <c r="J13" i="29"/>
  <c r="I30" i="29"/>
  <c r="I31" i="29" s="1"/>
  <c r="I36" i="29" s="1"/>
  <c r="G31" i="29"/>
  <c r="G36" i="29" s="1"/>
  <c r="J18" i="29"/>
  <c r="F14" i="29" l="1"/>
  <c r="J7" i="29"/>
  <c r="J9" i="29" s="1"/>
  <c r="F26" i="29"/>
  <c r="J21" i="29"/>
  <c r="F32" i="29"/>
  <c r="J30" i="29"/>
  <c r="J14" i="29" l="1"/>
  <c r="F17" i="29"/>
  <c r="F22" i="29" s="1"/>
  <c r="J26" i="29"/>
  <c r="F35" i="29"/>
  <c r="J32" i="29"/>
  <c r="J35" i="29" s="1"/>
  <c r="F27" i="29" l="1"/>
  <c r="J17" i="29"/>
  <c r="J22" i="29" s="1"/>
  <c r="J27" i="29" l="1"/>
  <c r="J31" i="29" s="1"/>
  <c r="F31" i="29"/>
  <c r="F36" i="29" s="1"/>
  <c r="J36" i="29" l="1"/>
  <c r="A65" i="4"/>
  <c r="B65" i="4"/>
  <c r="D65" i="4"/>
  <c r="E65" i="4"/>
  <c r="F65" i="4"/>
  <c r="G65" i="4"/>
  <c r="H65" i="4"/>
  <c r="I65" i="4"/>
  <c r="J65" i="4"/>
  <c r="K65" i="4"/>
  <c r="L65" i="4"/>
  <c r="M65" i="4"/>
  <c r="N65" i="4" l="1"/>
  <c r="J15" i="4"/>
  <c r="O8" i="4"/>
  <c r="D64" i="4"/>
  <c r="T114" i="5" l="1"/>
  <c r="T113" i="5"/>
  <c r="T61" i="5"/>
  <c r="T58" i="5"/>
  <c r="T57" i="5"/>
  <c r="D4" i="5" l="1"/>
  <c r="D5" i="5" s="1"/>
  <c r="W138" i="2"/>
  <c r="W137" i="2"/>
  <c r="W136" i="2"/>
  <c r="W26" i="2"/>
  <c r="W6" i="2"/>
  <c r="W5" i="2"/>
  <c r="N136" i="1"/>
  <c r="N26" i="1"/>
  <c r="N6" i="1"/>
  <c r="N5" i="1"/>
  <c r="N4" i="1"/>
  <c r="G4" i="5" l="1"/>
  <c r="L20" i="3" l="1"/>
  <c r="J20" i="3" l="1"/>
  <c r="M20" i="3"/>
  <c r="B64" i="4"/>
  <c r="A64" i="4"/>
  <c r="V74" i="3" l="1"/>
  <c r="A16" i="4" l="1"/>
  <c r="B16" i="4"/>
  <c r="A17" i="4"/>
  <c r="B17" i="4"/>
  <c r="A18" i="4"/>
  <c r="B18" i="4"/>
  <c r="A19" i="4"/>
  <c r="B19" i="4"/>
  <c r="A20" i="4"/>
  <c r="B20" i="4"/>
  <c r="A21" i="4"/>
  <c r="B21" i="4"/>
  <c r="D16" i="4"/>
  <c r="E16" i="4"/>
  <c r="F16" i="4"/>
  <c r="G16" i="4"/>
  <c r="H16" i="4"/>
  <c r="I16" i="4"/>
  <c r="J16" i="4"/>
  <c r="K16" i="4"/>
  <c r="L16" i="4"/>
  <c r="M16" i="4"/>
  <c r="N16" i="4"/>
  <c r="D17" i="4"/>
  <c r="E17" i="4"/>
  <c r="F17" i="4"/>
  <c r="G17" i="4"/>
  <c r="H17" i="4"/>
  <c r="I17" i="4"/>
  <c r="J17" i="4"/>
  <c r="K17" i="4"/>
  <c r="L17" i="4"/>
  <c r="M17" i="4"/>
  <c r="N17" i="4"/>
  <c r="D18" i="4"/>
  <c r="E18" i="4"/>
  <c r="F18" i="4"/>
  <c r="G18" i="4"/>
  <c r="H18" i="4"/>
  <c r="I18" i="4"/>
  <c r="J18" i="4"/>
  <c r="K18" i="4"/>
  <c r="L18" i="4"/>
  <c r="M18" i="4"/>
  <c r="N18" i="4"/>
  <c r="E19" i="4"/>
  <c r="F19" i="4"/>
  <c r="G19" i="4"/>
  <c r="H19" i="4"/>
  <c r="I19" i="4"/>
  <c r="J19" i="4"/>
  <c r="K19" i="4"/>
  <c r="L19" i="4"/>
  <c r="M19" i="4"/>
  <c r="N19" i="4"/>
  <c r="D20" i="4"/>
  <c r="E20" i="4"/>
  <c r="F20" i="4"/>
  <c r="G20" i="4"/>
  <c r="H20" i="4"/>
  <c r="I20" i="4"/>
  <c r="J20" i="4"/>
  <c r="K20" i="4"/>
  <c r="L20" i="4"/>
  <c r="M20" i="4"/>
  <c r="N20" i="4"/>
  <c r="D21" i="4"/>
  <c r="E21" i="4"/>
  <c r="F21" i="4"/>
  <c r="G21" i="4"/>
  <c r="H21" i="4"/>
  <c r="I21" i="4"/>
  <c r="J21" i="4"/>
  <c r="K21" i="4"/>
  <c r="L21" i="4"/>
  <c r="M21" i="4"/>
  <c r="N21" i="4"/>
  <c r="E15" i="4"/>
  <c r="F15" i="4"/>
  <c r="G15" i="4"/>
  <c r="H15" i="4"/>
  <c r="I15" i="4"/>
  <c r="K15" i="4"/>
  <c r="L15" i="4"/>
  <c r="M15" i="4"/>
  <c r="N15" i="4"/>
  <c r="O5" i="4"/>
  <c r="O16" i="4" s="1"/>
  <c r="O6" i="4"/>
  <c r="O17" i="4" s="1"/>
  <c r="O7" i="4"/>
  <c r="O18" i="4" s="1"/>
  <c r="O19" i="4"/>
  <c r="O9" i="4"/>
  <c r="O20" i="4" s="1"/>
  <c r="O10" i="4"/>
  <c r="O21" i="4" s="1"/>
  <c r="E11" i="4"/>
  <c r="F11" i="4"/>
  <c r="G11" i="4"/>
  <c r="H11" i="4"/>
  <c r="I11" i="4"/>
  <c r="J11" i="4"/>
  <c r="K11" i="4"/>
  <c r="L11" i="4"/>
  <c r="M11" i="4"/>
  <c r="N11" i="4"/>
  <c r="H22" i="4" l="1"/>
  <c r="M22" i="4"/>
  <c r="E22" i="4"/>
  <c r="L22" i="4"/>
  <c r="I22" i="4"/>
  <c r="N22" i="4"/>
  <c r="J22" i="4"/>
  <c r="F22" i="4"/>
  <c r="K22" i="4"/>
  <c r="G22" i="4"/>
  <c r="A53" i="4" l="1"/>
  <c r="B53" i="4"/>
  <c r="D53" i="4"/>
  <c r="E53" i="4"/>
  <c r="F53" i="4"/>
  <c r="G53" i="4"/>
  <c r="H53" i="4"/>
  <c r="I53" i="4"/>
  <c r="J53" i="4"/>
  <c r="K53" i="4"/>
  <c r="L53" i="4"/>
  <c r="M53" i="4"/>
  <c r="A54" i="4"/>
  <c r="B54" i="4"/>
  <c r="D54" i="4"/>
  <c r="E54" i="4"/>
  <c r="F54" i="4"/>
  <c r="G54" i="4"/>
  <c r="H54" i="4"/>
  <c r="I54" i="4"/>
  <c r="J54" i="4"/>
  <c r="K54" i="4"/>
  <c r="L54" i="4"/>
  <c r="M54" i="4"/>
  <c r="A55" i="4"/>
  <c r="B55" i="4"/>
  <c r="D55" i="4"/>
  <c r="E55" i="4"/>
  <c r="F55" i="4"/>
  <c r="G55" i="4"/>
  <c r="H55" i="4"/>
  <c r="I55" i="4"/>
  <c r="J55" i="4"/>
  <c r="K55" i="4"/>
  <c r="L55" i="4"/>
  <c r="M55" i="4"/>
  <c r="A56" i="4"/>
  <c r="B56" i="4"/>
  <c r="D56" i="4"/>
  <c r="E56" i="4"/>
  <c r="F56" i="4"/>
  <c r="G56" i="4"/>
  <c r="H56" i="4"/>
  <c r="I56" i="4"/>
  <c r="J56" i="4"/>
  <c r="K56" i="4"/>
  <c r="L56" i="4"/>
  <c r="M56" i="4"/>
  <c r="A57" i="4"/>
  <c r="B57" i="4"/>
  <c r="D57" i="4"/>
  <c r="E57" i="4"/>
  <c r="F57" i="4"/>
  <c r="G57" i="4"/>
  <c r="H57" i="4"/>
  <c r="I57" i="4"/>
  <c r="J57" i="4"/>
  <c r="K57" i="4"/>
  <c r="L57" i="4"/>
  <c r="M57" i="4"/>
  <c r="A41" i="4"/>
  <c r="B41" i="4"/>
  <c r="D41" i="4"/>
  <c r="E41" i="4"/>
  <c r="F41" i="4"/>
  <c r="G41" i="4"/>
  <c r="H41" i="4"/>
  <c r="I41" i="4"/>
  <c r="J41" i="4"/>
  <c r="K41" i="4"/>
  <c r="L41" i="4"/>
  <c r="M41" i="4"/>
  <c r="A42" i="4"/>
  <c r="B42" i="4"/>
  <c r="D42" i="4"/>
  <c r="E42" i="4"/>
  <c r="F42" i="4"/>
  <c r="G42" i="4"/>
  <c r="H42" i="4"/>
  <c r="I42" i="4"/>
  <c r="J42" i="4"/>
  <c r="K42" i="4"/>
  <c r="L42" i="4"/>
  <c r="M42" i="4"/>
  <c r="A43" i="4"/>
  <c r="B43" i="4"/>
  <c r="D43" i="4"/>
  <c r="E43" i="4"/>
  <c r="F43" i="4"/>
  <c r="G43" i="4"/>
  <c r="H43" i="4"/>
  <c r="I43" i="4"/>
  <c r="J43" i="4"/>
  <c r="K43" i="4"/>
  <c r="L43" i="4"/>
  <c r="M43" i="4"/>
  <c r="A44" i="4"/>
  <c r="B44" i="4"/>
  <c r="D44" i="4"/>
  <c r="E44" i="4"/>
  <c r="F44" i="4"/>
  <c r="G44" i="4"/>
  <c r="H44" i="4"/>
  <c r="I44" i="4"/>
  <c r="J44" i="4"/>
  <c r="K44" i="4"/>
  <c r="L44" i="4"/>
  <c r="M44" i="4"/>
  <c r="A45" i="4"/>
  <c r="B45" i="4"/>
  <c r="D45" i="4"/>
  <c r="E45" i="4"/>
  <c r="F45" i="4"/>
  <c r="G45" i="4"/>
  <c r="H45" i="4"/>
  <c r="I45" i="4"/>
  <c r="J45" i="4"/>
  <c r="K45" i="4"/>
  <c r="L45" i="4"/>
  <c r="M45" i="4"/>
  <c r="A29" i="4"/>
  <c r="B29" i="4"/>
  <c r="D29" i="4"/>
  <c r="E29" i="4"/>
  <c r="F29" i="4"/>
  <c r="G29" i="4"/>
  <c r="H29" i="4"/>
  <c r="I29" i="4"/>
  <c r="J29" i="4"/>
  <c r="K29" i="4"/>
  <c r="L29" i="4"/>
  <c r="M29" i="4"/>
  <c r="A30" i="4"/>
  <c r="B30" i="4"/>
  <c r="D30" i="4"/>
  <c r="E30" i="4"/>
  <c r="F30" i="4"/>
  <c r="G30" i="4"/>
  <c r="H30" i="4"/>
  <c r="I30" i="4"/>
  <c r="J30" i="4"/>
  <c r="K30" i="4"/>
  <c r="L30" i="4"/>
  <c r="M30" i="4"/>
  <c r="A31" i="4"/>
  <c r="B31" i="4"/>
  <c r="D31" i="4"/>
  <c r="E31" i="4"/>
  <c r="F31" i="4"/>
  <c r="G31" i="4"/>
  <c r="H31" i="4"/>
  <c r="I31" i="4"/>
  <c r="J31" i="4"/>
  <c r="K31" i="4"/>
  <c r="L31" i="4"/>
  <c r="M31" i="4"/>
  <c r="A32" i="4"/>
  <c r="B32" i="4"/>
  <c r="D32" i="4"/>
  <c r="E32" i="4"/>
  <c r="F32" i="4"/>
  <c r="G32" i="4"/>
  <c r="H32" i="4"/>
  <c r="I32" i="4"/>
  <c r="J32" i="4"/>
  <c r="K32" i="4"/>
  <c r="L32" i="4"/>
  <c r="M32" i="4"/>
  <c r="A33" i="4"/>
  <c r="B33" i="4"/>
  <c r="D33" i="4"/>
  <c r="E33" i="4"/>
  <c r="F33" i="4"/>
  <c r="G33" i="4"/>
  <c r="H33" i="4"/>
  <c r="I33" i="4"/>
  <c r="J33" i="4"/>
  <c r="K33" i="4"/>
  <c r="L33" i="4"/>
  <c r="M33" i="4"/>
  <c r="D11" i="4"/>
  <c r="S13" i="2"/>
  <c r="K12" i="2"/>
  <c r="L12" i="2"/>
  <c r="M12" i="2"/>
  <c r="N12" i="2"/>
  <c r="O12" i="2"/>
  <c r="P12" i="2"/>
  <c r="Q12" i="2"/>
  <c r="R12" i="2"/>
  <c r="T12" i="2"/>
  <c r="J12" i="2"/>
  <c r="T8" i="3"/>
  <c r="O8" i="3"/>
  <c r="O9" i="3"/>
  <c r="Q24" i="2"/>
  <c r="Q23" i="2"/>
  <c r="Q21" i="2"/>
  <c r="Q19" i="2"/>
  <c r="Q18" i="2"/>
  <c r="Q17" i="2"/>
  <c r="Q15" i="2"/>
  <c r="Q9" i="2"/>
  <c r="Q7" i="2"/>
  <c r="K2" i="26"/>
  <c r="K20" i="3"/>
  <c r="K18" i="3"/>
  <c r="K3" i="26" s="1"/>
  <c r="K4" i="5"/>
  <c r="K5" i="5" s="1"/>
  <c r="K3" i="4"/>
  <c r="K27" i="4" s="1"/>
  <c r="K28" i="4"/>
  <c r="K40" i="4"/>
  <c r="K52" i="4"/>
  <c r="K58" i="5" l="1"/>
  <c r="W8" i="3"/>
  <c r="E6" i="19"/>
  <c r="U13" i="2"/>
  <c r="W13" i="2" s="1"/>
  <c r="N44" i="4"/>
  <c r="N56" i="4"/>
  <c r="N32" i="4"/>
  <c r="N30" i="4"/>
  <c r="K115" i="5"/>
  <c r="Q22" i="2"/>
  <c r="S12" i="2"/>
  <c r="N29" i="4"/>
  <c r="N55" i="4"/>
  <c r="N45" i="4"/>
  <c r="N33" i="4"/>
  <c r="N42" i="4"/>
  <c r="N41" i="4"/>
  <c r="N57" i="4"/>
  <c r="N31" i="4"/>
  <c r="N43" i="4"/>
  <c r="N54" i="4"/>
  <c r="N53" i="4"/>
  <c r="K58" i="4"/>
  <c r="K46" i="4"/>
  <c r="K34" i="4"/>
  <c r="K36" i="4" s="1"/>
  <c r="K88" i="5" s="1"/>
  <c r="K51" i="4"/>
  <c r="K14" i="4"/>
  <c r="K69" i="4" s="1"/>
  <c r="K39" i="4"/>
  <c r="Q14" i="2"/>
  <c r="J13" i="1" l="1"/>
  <c r="Q25" i="2"/>
  <c r="U12" i="2"/>
  <c r="W12" i="2" s="1"/>
  <c r="K63" i="4"/>
  <c r="L13" i="1" l="1"/>
  <c r="N13" i="1"/>
  <c r="J12" i="1"/>
  <c r="L12" i="1" l="1"/>
  <c r="N12" i="1"/>
  <c r="F64" i="4" l="1"/>
  <c r="K64" i="4"/>
  <c r="K66" i="4" s="1"/>
  <c r="K89" i="5" s="1"/>
  <c r="J64" i="4"/>
  <c r="E64" i="4"/>
  <c r="H64" i="4"/>
  <c r="D66" i="4"/>
  <c r="I64" i="4"/>
  <c r="L64" i="4"/>
  <c r="G64" i="4"/>
  <c r="M64" i="4"/>
  <c r="O66" i="4"/>
  <c r="O89" i="5" s="1"/>
  <c r="T89" i="5" l="1"/>
  <c r="N64" i="4"/>
  <c r="E2" i="26" l="1"/>
  <c r="F2" i="26"/>
  <c r="G2" i="26"/>
  <c r="H2" i="26"/>
  <c r="I2" i="26"/>
  <c r="J2" i="26"/>
  <c r="L2" i="26"/>
  <c r="M2" i="26"/>
  <c r="N2" i="26"/>
  <c r="O2" i="26"/>
  <c r="D2" i="26"/>
  <c r="T132" i="2" l="1"/>
  <c r="U132" i="2" s="1"/>
  <c r="W132" i="2" s="1"/>
  <c r="W77" i="3"/>
  <c r="K23" i="2" l="1"/>
  <c r="L23" i="2"/>
  <c r="M23" i="2"/>
  <c r="N23" i="2"/>
  <c r="O23" i="2"/>
  <c r="P23" i="2"/>
  <c r="R23" i="2"/>
  <c r="S23" i="2"/>
  <c r="T23" i="2"/>
  <c r="K24" i="2"/>
  <c r="L24" i="2"/>
  <c r="M24" i="2"/>
  <c r="N24" i="2"/>
  <c r="O24" i="2"/>
  <c r="P24" i="2"/>
  <c r="R24" i="2"/>
  <c r="S24" i="2"/>
  <c r="T24" i="2"/>
  <c r="J24" i="2"/>
  <c r="J23" i="2"/>
  <c r="T11" i="2"/>
  <c r="U11" i="2" s="1"/>
  <c r="W11" i="2" s="1"/>
  <c r="T10" i="2"/>
  <c r="U10" i="2" s="1"/>
  <c r="W10" i="2" s="1"/>
  <c r="T8" i="2"/>
  <c r="U8" i="2" s="1"/>
  <c r="W8" i="2" s="1"/>
  <c r="K15" i="2"/>
  <c r="L15" i="2"/>
  <c r="M15" i="2"/>
  <c r="N15" i="2"/>
  <c r="O15" i="2"/>
  <c r="P15" i="2"/>
  <c r="R15" i="2"/>
  <c r="S15" i="2"/>
  <c r="K16" i="2"/>
  <c r="L16" i="2"/>
  <c r="M16" i="2"/>
  <c r="N16" i="2"/>
  <c r="O16" i="2"/>
  <c r="P16" i="2"/>
  <c r="R16" i="2"/>
  <c r="S16" i="2"/>
  <c r="K17" i="2"/>
  <c r="L17" i="2"/>
  <c r="M17" i="2"/>
  <c r="N17" i="2"/>
  <c r="O17" i="2"/>
  <c r="P17" i="2"/>
  <c r="R17" i="2"/>
  <c r="S17" i="2"/>
  <c r="K18" i="2"/>
  <c r="L18" i="2"/>
  <c r="M18" i="2"/>
  <c r="N18" i="2"/>
  <c r="O18" i="2"/>
  <c r="P18" i="2"/>
  <c r="R18" i="2"/>
  <c r="S18" i="2"/>
  <c r="K19" i="2"/>
  <c r="L19" i="2"/>
  <c r="M19" i="2"/>
  <c r="N19" i="2"/>
  <c r="O19" i="2"/>
  <c r="P19" i="2"/>
  <c r="R19" i="2"/>
  <c r="S19" i="2"/>
  <c r="K20" i="2"/>
  <c r="L20" i="2"/>
  <c r="M20" i="2"/>
  <c r="N20" i="2"/>
  <c r="O20" i="2"/>
  <c r="P20" i="2"/>
  <c r="R20" i="2"/>
  <c r="S20" i="2"/>
  <c r="K21" i="2"/>
  <c r="L21" i="2"/>
  <c r="M21" i="2"/>
  <c r="N21" i="2"/>
  <c r="O21" i="2"/>
  <c r="P21" i="2"/>
  <c r="R21" i="2"/>
  <c r="S21" i="2"/>
  <c r="U24" i="2" l="1"/>
  <c r="W24" i="2" s="1"/>
  <c r="U23" i="2"/>
  <c r="W23" i="2" s="1"/>
  <c r="J16" i="2"/>
  <c r="U16" i="2" s="1"/>
  <c r="W16" i="2" s="1"/>
  <c r="J17" i="2"/>
  <c r="U17" i="2" s="1"/>
  <c r="W17" i="2" s="1"/>
  <c r="J18" i="2"/>
  <c r="U18" i="2" s="1"/>
  <c r="W18" i="2" s="1"/>
  <c r="J19" i="2"/>
  <c r="U19" i="2" s="1"/>
  <c r="W19" i="2" s="1"/>
  <c r="J20" i="2"/>
  <c r="U20" i="2" s="1"/>
  <c r="W20" i="2" s="1"/>
  <c r="J21" i="2"/>
  <c r="U21" i="2" s="1"/>
  <c r="W21" i="2" s="1"/>
  <c r="J15" i="2"/>
  <c r="U15" i="2" s="1"/>
  <c r="W15" i="2" s="1"/>
  <c r="K7" i="2"/>
  <c r="L7" i="2"/>
  <c r="M7" i="2"/>
  <c r="N7" i="2"/>
  <c r="O7" i="2"/>
  <c r="P7" i="2"/>
  <c r="R7" i="2"/>
  <c r="S7" i="2"/>
  <c r="K9" i="2"/>
  <c r="L9" i="2"/>
  <c r="M9" i="2"/>
  <c r="N9" i="2"/>
  <c r="O9" i="2"/>
  <c r="P9" i="2"/>
  <c r="R9" i="2"/>
  <c r="S9" i="2"/>
  <c r="K14" i="2"/>
  <c r="L14" i="2"/>
  <c r="M14" i="2"/>
  <c r="N14" i="2"/>
  <c r="O14" i="2"/>
  <c r="P14" i="2"/>
  <c r="R14" i="2"/>
  <c r="S14" i="2"/>
  <c r="K22" i="2"/>
  <c r="L22" i="2"/>
  <c r="M22" i="2"/>
  <c r="N22" i="2"/>
  <c r="O22" i="2"/>
  <c r="P22" i="2"/>
  <c r="R22" i="2"/>
  <c r="S22" i="2"/>
  <c r="T17" i="3"/>
  <c r="T16" i="3"/>
  <c r="T15" i="3"/>
  <c r="T14" i="3"/>
  <c r="T13" i="3"/>
  <c r="T12" i="3"/>
  <c r="T11" i="3"/>
  <c r="T10" i="3"/>
  <c r="T9" i="3"/>
  <c r="T7" i="3"/>
  <c r="T6" i="3"/>
  <c r="R18" i="3"/>
  <c r="V18" i="3"/>
  <c r="V75" i="3" s="1"/>
  <c r="L18" i="3"/>
  <c r="L3" i="26" s="1"/>
  <c r="L25" i="2" l="1"/>
  <c r="M25" i="2"/>
  <c r="K25" i="2"/>
  <c r="O25" i="2"/>
  <c r="R25" i="2"/>
  <c r="P25" i="2"/>
  <c r="S25" i="2"/>
  <c r="N25" i="2"/>
  <c r="T18" i="3"/>
  <c r="E4" i="5"/>
  <c r="E5" i="5" s="1"/>
  <c r="F4" i="5"/>
  <c r="H4" i="5"/>
  <c r="H5" i="5" s="1"/>
  <c r="I4" i="5"/>
  <c r="J4" i="5"/>
  <c r="L4" i="5"/>
  <c r="L5" i="5" s="1"/>
  <c r="M4" i="5"/>
  <c r="M58" i="5" s="1"/>
  <c r="N4" i="5"/>
  <c r="N5" i="5" s="1"/>
  <c r="O4" i="5"/>
  <c r="M3" i="4"/>
  <c r="M28" i="4"/>
  <c r="M40" i="4"/>
  <c r="M52" i="4"/>
  <c r="E3" i="4"/>
  <c r="F3" i="4"/>
  <c r="G3" i="4"/>
  <c r="H3" i="4"/>
  <c r="I3" i="4"/>
  <c r="J3" i="4"/>
  <c r="L3" i="4"/>
  <c r="N3" i="4"/>
  <c r="O3" i="4"/>
  <c r="M66" i="4" l="1"/>
  <c r="M89" i="5" s="1"/>
  <c r="L14" i="4"/>
  <c r="J14" i="4"/>
  <c r="M27" i="4"/>
  <c r="O14" i="4"/>
  <c r="I14" i="4"/>
  <c r="E14" i="4"/>
  <c r="G14" i="4"/>
  <c r="F14" i="4"/>
  <c r="N14" i="4"/>
  <c r="H14" i="4"/>
  <c r="M34" i="4"/>
  <c r="M36" i="4" s="1"/>
  <c r="M88" i="5" s="1"/>
  <c r="M58" i="4"/>
  <c r="M51" i="4"/>
  <c r="M46" i="4"/>
  <c r="M115" i="5"/>
  <c r="M39" i="4"/>
  <c r="M14" i="4"/>
  <c r="H63" i="4" l="1"/>
  <c r="H69" i="4"/>
  <c r="F69" i="4"/>
  <c r="F63" i="4"/>
  <c r="E69" i="4"/>
  <c r="E63" i="4"/>
  <c r="O69" i="4"/>
  <c r="O63" i="4"/>
  <c r="J69" i="4"/>
  <c r="J63" i="4"/>
  <c r="M69" i="4"/>
  <c r="M63" i="4"/>
  <c r="N69" i="4"/>
  <c r="N63" i="4"/>
  <c r="G69" i="4"/>
  <c r="G63" i="4"/>
  <c r="I69" i="4"/>
  <c r="I63" i="4"/>
  <c r="L63" i="4"/>
  <c r="L69" i="4"/>
  <c r="O76" i="3" l="1"/>
  <c r="O46" i="4" l="1"/>
  <c r="O47" i="4" s="1"/>
  <c r="D6" i="18" l="1"/>
  <c r="B4" i="13"/>
  <c r="B17" i="13" s="1"/>
  <c r="B18" i="13" s="1"/>
  <c r="B11" i="13" l="1"/>
  <c r="B13" i="13" l="1"/>
  <c r="C6" i="21" l="1"/>
  <c r="O58" i="4" l="1"/>
  <c r="U134" i="2"/>
  <c r="W134" i="2" s="1"/>
  <c r="D19" i="19"/>
  <c r="O34" i="4" l="1"/>
  <c r="C6" i="17" l="1"/>
  <c r="C7" i="17" s="1"/>
  <c r="E22" i="19" l="1"/>
  <c r="F20" i="19"/>
  <c r="F19" i="19"/>
  <c r="F17" i="19"/>
  <c r="F16" i="19"/>
  <c r="F15" i="19"/>
  <c r="F14" i="19"/>
  <c r="F13" i="19"/>
  <c r="F11" i="19"/>
  <c r="F10" i="19"/>
  <c r="F9" i="19"/>
  <c r="F8" i="19"/>
  <c r="F7" i="19"/>
  <c r="F6" i="19"/>
  <c r="F5" i="19"/>
  <c r="D13" i="18"/>
  <c r="C20" i="17"/>
  <c r="B20" i="17"/>
  <c r="E15" i="17"/>
  <c r="D15" i="17"/>
  <c r="C15" i="17"/>
  <c r="B15" i="17"/>
  <c r="C11" i="17"/>
  <c r="C17" i="17" s="1"/>
  <c r="C18" i="17" s="1"/>
  <c r="B11" i="17"/>
  <c r="B17" i="17" s="1"/>
  <c r="B18" i="17" s="1"/>
  <c r="C10" i="17"/>
  <c r="B10" i="17"/>
  <c r="D4" i="17"/>
  <c r="C8" i="21" l="1"/>
  <c r="C9" i="21" s="1"/>
  <c r="C18" i="21"/>
  <c r="C19" i="21" s="1"/>
  <c r="E4" i="17"/>
  <c r="D16" i="17" l="1"/>
  <c r="D20" i="17" l="1"/>
  <c r="E28" i="17" l="1"/>
  <c r="J134" i="1" l="1"/>
  <c r="N134" i="1" s="1"/>
  <c r="J137" i="1"/>
  <c r="J138" i="1"/>
  <c r="U139" i="2"/>
  <c r="E46" i="1"/>
  <c r="E47" i="1"/>
  <c r="E48" i="1"/>
  <c r="E49" i="1"/>
  <c r="E50" i="1"/>
  <c r="E51" i="1"/>
  <c r="E52" i="1"/>
  <c r="E53" i="1"/>
  <c r="E76" i="1"/>
  <c r="E127" i="1"/>
  <c r="E97" i="1"/>
  <c r="E98" i="1"/>
  <c r="E99" i="1"/>
  <c r="E100" i="1"/>
  <c r="E101" i="1"/>
  <c r="E102" i="1"/>
  <c r="E103" i="1"/>
  <c r="E104" i="1"/>
  <c r="E127" i="2"/>
  <c r="E97" i="2"/>
  <c r="E98" i="2"/>
  <c r="E99" i="2"/>
  <c r="E100" i="2"/>
  <c r="E101" i="2"/>
  <c r="E102" i="2"/>
  <c r="E103" i="2"/>
  <c r="E104" i="2"/>
  <c r="E76" i="2"/>
  <c r="E46" i="2"/>
  <c r="E47" i="2"/>
  <c r="E48" i="2"/>
  <c r="E49" i="2"/>
  <c r="E50" i="2"/>
  <c r="E51" i="2"/>
  <c r="E52" i="2"/>
  <c r="E53" i="2"/>
  <c r="C53" i="5"/>
  <c r="C23" i="5"/>
  <c r="C24" i="5"/>
  <c r="C25" i="5"/>
  <c r="C26" i="5"/>
  <c r="C27" i="5"/>
  <c r="C28" i="5"/>
  <c r="C29" i="5"/>
  <c r="C30" i="5"/>
  <c r="E28" i="5" l="1"/>
  <c r="H28" i="5"/>
  <c r="D28" i="5"/>
  <c r="L28" i="5"/>
  <c r="K28" i="5"/>
  <c r="N28" i="5"/>
  <c r="N29" i="5"/>
  <c r="K29" i="5"/>
  <c r="L29" i="5"/>
  <c r="H29" i="5"/>
  <c r="D29" i="5"/>
  <c r="E29" i="5"/>
  <c r="N25" i="5"/>
  <c r="K25" i="5"/>
  <c r="L25" i="5"/>
  <c r="H25" i="5"/>
  <c r="E25" i="5"/>
  <c r="D25" i="5"/>
  <c r="E24" i="5"/>
  <c r="N24" i="5"/>
  <c r="L24" i="5"/>
  <c r="K24" i="5"/>
  <c r="H24" i="5"/>
  <c r="D24" i="5"/>
  <c r="L27" i="5"/>
  <c r="H27" i="5"/>
  <c r="N27" i="5"/>
  <c r="K27" i="5"/>
  <c r="D27" i="5"/>
  <c r="E27" i="5"/>
  <c r="L23" i="5"/>
  <c r="H23" i="5"/>
  <c r="N23" i="5"/>
  <c r="K23" i="5"/>
  <c r="D23" i="5"/>
  <c r="E23" i="5"/>
  <c r="N30" i="5"/>
  <c r="E30" i="5"/>
  <c r="L30" i="5"/>
  <c r="K30" i="5"/>
  <c r="D30" i="5"/>
  <c r="H30" i="5"/>
  <c r="N26" i="5"/>
  <c r="E26" i="5"/>
  <c r="K26" i="5"/>
  <c r="H26" i="5"/>
  <c r="D26" i="5"/>
  <c r="L26" i="5"/>
  <c r="N53" i="5"/>
  <c r="K53" i="5"/>
  <c r="L53" i="5"/>
  <c r="H53" i="5"/>
  <c r="D53" i="5"/>
  <c r="E53" i="5"/>
  <c r="J139" i="1"/>
  <c r="L139" i="1" s="1"/>
  <c r="W139" i="2"/>
  <c r="L138" i="1"/>
  <c r="N138" i="1"/>
  <c r="L137" i="1"/>
  <c r="N137" i="1"/>
  <c r="L134" i="1"/>
  <c r="A28" i="6"/>
  <c r="N28" i="6" s="1"/>
  <c r="A24" i="6"/>
  <c r="N24" i="6" s="1"/>
  <c r="A27" i="6"/>
  <c r="N27" i="6" s="1"/>
  <c r="A23" i="6"/>
  <c r="N23" i="6" s="1"/>
  <c r="A52" i="6"/>
  <c r="N52" i="6" s="1"/>
  <c r="C84" i="5"/>
  <c r="Q84" i="5" s="1"/>
  <c r="C80" i="5"/>
  <c r="Q80" i="5" s="1"/>
  <c r="A29" i="6"/>
  <c r="N29" i="6" s="1"/>
  <c r="A25" i="6"/>
  <c r="N25" i="6" s="1"/>
  <c r="C85" i="5"/>
  <c r="Q85" i="5" s="1"/>
  <c r="C81" i="5"/>
  <c r="Q81" i="5" s="1"/>
  <c r="C82" i="5"/>
  <c r="Q82" i="5" s="1"/>
  <c r="C140" i="5"/>
  <c r="C86" i="5"/>
  <c r="Q86" i="5" s="1"/>
  <c r="C110" i="5"/>
  <c r="Q110" i="5" s="1"/>
  <c r="C141" i="5"/>
  <c r="C136" i="5"/>
  <c r="C137" i="5"/>
  <c r="C164" i="5"/>
  <c r="A26" i="6"/>
  <c r="N26" i="6" s="1"/>
  <c r="A22" i="6"/>
  <c r="N22" i="6" s="1"/>
  <c r="C87" i="5"/>
  <c r="Q87" i="5" s="1"/>
  <c r="C83" i="5"/>
  <c r="Q83" i="5" s="1"/>
  <c r="C138" i="5"/>
  <c r="C134" i="5"/>
  <c r="C139" i="5"/>
  <c r="C135" i="5"/>
  <c r="N139" i="1" l="1"/>
  <c r="K24" i="6"/>
  <c r="F24" i="6"/>
  <c r="O24" i="6"/>
  <c r="R24" i="6"/>
  <c r="E24" i="6"/>
  <c r="Q24" i="6"/>
  <c r="B24" i="6"/>
  <c r="M24" i="6"/>
  <c r="H24" i="6"/>
  <c r="J24" i="6"/>
  <c r="G24" i="6"/>
  <c r="C24" i="6"/>
  <c r="O22" i="6"/>
  <c r="J22" i="6"/>
  <c r="F22" i="6"/>
  <c r="B22" i="6"/>
  <c r="R22" i="6"/>
  <c r="M22" i="6"/>
  <c r="H22" i="6"/>
  <c r="C22" i="6"/>
  <c r="K22" i="6"/>
  <c r="G22" i="6"/>
  <c r="Q22" i="6"/>
  <c r="E22" i="6"/>
  <c r="Q25" i="6"/>
  <c r="M25" i="6"/>
  <c r="J25" i="6"/>
  <c r="O25" i="6"/>
  <c r="F25" i="6"/>
  <c r="R25" i="6"/>
  <c r="G25" i="6"/>
  <c r="B25" i="6"/>
  <c r="E25" i="6"/>
  <c r="K25" i="6"/>
  <c r="C25" i="6"/>
  <c r="H25" i="6"/>
  <c r="G52" i="6"/>
  <c r="R52" i="6"/>
  <c r="M52" i="6"/>
  <c r="F52" i="6"/>
  <c r="Q52" i="6"/>
  <c r="B52" i="6"/>
  <c r="O52" i="6"/>
  <c r="H52" i="6"/>
  <c r="K52" i="6"/>
  <c r="E52" i="6"/>
  <c r="C52" i="6"/>
  <c r="J52" i="6"/>
  <c r="R28" i="6"/>
  <c r="M28" i="6"/>
  <c r="F28" i="6"/>
  <c r="Q28" i="6"/>
  <c r="E28" i="6"/>
  <c r="C28" i="6"/>
  <c r="K28" i="6"/>
  <c r="H28" i="6"/>
  <c r="B28" i="6"/>
  <c r="O28" i="6"/>
  <c r="J28" i="6"/>
  <c r="G28" i="6"/>
  <c r="Q26" i="6"/>
  <c r="F26" i="6"/>
  <c r="B26" i="6"/>
  <c r="O26" i="6"/>
  <c r="K26" i="6"/>
  <c r="H26" i="6"/>
  <c r="M26" i="6"/>
  <c r="J26" i="6"/>
  <c r="G26" i="6"/>
  <c r="C26" i="6"/>
  <c r="E26" i="6"/>
  <c r="R26" i="6"/>
  <c r="Q29" i="6"/>
  <c r="M29" i="6"/>
  <c r="J29" i="6"/>
  <c r="F29" i="6"/>
  <c r="G29" i="6"/>
  <c r="R29" i="6"/>
  <c r="K29" i="6"/>
  <c r="E29" i="6"/>
  <c r="B29" i="6"/>
  <c r="O29" i="6"/>
  <c r="H29" i="6"/>
  <c r="C29" i="6"/>
  <c r="Q23" i="6"/>
  <c r="M23" i="6"/>
  <c r="J23" i="6"/>
  <c r="R23" i="6"/>
  <c r="F23" i="6"/>
  <c r="C23" i="6"/>
  <c r="K23" i="6"/>
  <c r="H23" i="6"/>
  <c r="G23" i="6"/>
  <c r="B23" i="6"/>
  <c r="D23" i="6" s="1"/>
  <c r="F24" i="5" s="1"/>
  <c r="O23" i="6"/>
  <c r="E23" i="6"/>
  <c r="Q27" i="6"/>
  <c r="M27" i="6"/>
  <c r="J27" i="6"/>
  <c r="K27" i="6"/>
  <c r="F27" i="6"/>
  <c r="C27" i="6"/>
  <c r="O27" i="6"/>
  <c r="H27" i="6"/>
  <c r="R27" i="6"/>
  <c r="G27" i="6"/>
  <c r="E27" i="6"/>
  <c r="B27" i="6"/>
  <c r="L28" i="6" l="1"/>
  <c r="I29" i="5" s="1"/>
  <c r="P24" i="6"/>
  <c r="J25" i="5" s="1"/>
  <c r="S23" i="6"/>
  <c r="D29" i="6"/>
  <c r="F30" i="5" s="1"/>
  <c r="S26" i="6"/>
  <c r="L25" i="6"/>
  <c r="I26" i="5" s="1"/>
  <c r="D27" i="6"/>
  <c r="F28" i="5" s="1"/>
  <c r="S29" i="6"/>
  <c r="D28" i="6"/>
  <c r="F29" i="5" s="1"/>
  <c r="S52" i="6"/>
  <c r="S25" i="6"/>
  <c r="D26" i="6"/>
  <c r="F27" i="5" s="1"/>
  <c r="D25" i="6"/>
  <c r="F26" i="5" s="1"/>
  <c r="R48" i="3"/>
  <c r="I28" i="6"/>
  <c r="G29" i="5" s="1"/>
  <c r="R45" i="3"/>
  <c r="I25" i="6"/>
  <c r="G26" i="5" s="1"/>
  <c r="R44" i="3"/>
  <c r="I24" i="6"/>
  <c r="G25" i="5" s="1"/>
  <c r="R47" i="3"/>
  <c r="I27" i="6"/>
  <c r="G28" i="5" s="1"/>
  <c r="L27" i="6"/>
  <c r="I28" i="5" s="1"/>
  <c r="R43" i="3"/>
  <c r="I23" i="6"/>
  <c r="G24" i="5" s="1"/>
  <c r="R49" i="3"/>
  <c r="I29" i="6"/>
  <c r="G30" i="5" s="1"/>
  <c r="L26" i="6"/>
  <c r="I27" i="5" s="1"/>
  <c r="S28" i="6"/>
  <c r="L52" i="6"/>
  <c r="I53" i="5" s="1"/>
  <c r="R42" i="3"/>
  <c r="I22" i="6"/>
  <c r="G23" i="5" s="1"/>
  <c r="D22" i="6"/>
  <c r="F23" i="5" s="1"/>
  <c r="P27" i="6"/>
  <c r="J28" i="5" s="1"/>
  <c r="L23" i="6"/>
  <c r="I24" i="5" s="1"/>
  <c r="L29" i="6"/>
  <c r="I30" i="5" s="1"/>
  <c r="R46" i="3"/>
  <c r="I26" i="6"/>
  <c r="G27" i="5" s="1"/>
  <c r="P26" i="6"/>
  <c r="J27" i="5" s="1"/>
  <c r="P52" i="6"/>
  <c r="J53" i="5" s="1"/>
  <c r="S22" i="6"/>
  <c r="D24" i="6"/>
  <c r="F25" i="5" s="1"/>
  <c r="S27" i="6"/>
  <c r="P23" i="6"/>
  <c r="J24" i="5" s="1"/>
  <c r="P29" i="6"/>
  <c r="J30" i="5" s="1"/>
  <c r="P28" i="6"/>
  <c r="J29" i="5" s="1"/>
  <c r="R72" i="3"/>
  <c r="I52" i="6"/>
  <c r="G53" i="5" s="1"/>
  <c r="D52" i="6"/>
  <c r="F53" i="5" s="1"/>
  <c r="P25" i="6"/>
  <c r="J26" i="5" s="1"/>
  <c r="P22" i="6"/>
  <c r="J23" i="5" s="1"/>
  <c r="L22" i="6"/>
  <c r="I23" i="5" s="1"/>
  <c r="L24" i="6"/>
  <c r="I25" i="5" s="1"/>
  <c r="S24" i="6"/>
  <c r="O10" i="3"/>
  <c r="O59" i="5"/>
  <c r="T59" i="5" s="1"/>
  <c r="C54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O115" i="5"/>
  <c r="T115" i="5" s="1"/>
  <c r="N58" i="5"/>
  <c r="J58" i="5"/>
  <c r="I115" i="5"/>
  <c r="H58" i="5"/>
  <c r="G58" i="5"/>
  <c r="F115" i="5"/>
  <c r="E115" i="5"/>
  <c r="D58" i="5"/>
  <c r="L52" i="4"/>
  <c r="J52" i="4"/>
  <c r="I52" i="4"/>
  <c r="H52" i="4"/>
  <c r="G52" i="4"/>
  <c r="F52" i="4"/>
  <c r="E52" i="4"/>
  <c r="D52" i="4"/>
  <c r="B52" i="4"/>
  <c r="A52" i="4"/>
  <c r="L40" i="4"/>
  <c r="J40" i="4"/>
  <c r="I40" i="4"/>
  <c r="H40" i="4"/>
  <c r="G40" i="4"/>
  <c r="F40" i="4"/>
  <c r="E40" i="4"/>
  <c r="D40" i="4"/>
  <c r="B40" i="4"/>
  <c r="A40" i="4"/>
  <c r="O35" i="4"/>
  <c r="L28" i="4"/>
  <c r="J28" i="4"/>
  <c r="I28" i="4"/>
  <c r="H28" i="4"/>
  <c r="G28" i="4"/>
  <c r="F28" i="4"/>
  <c r="E28" i="4"/>
  <c r="D28" i="4"/>
  <c r="B28" i="4"/>
  <c r="A28" i="4"/>
  <c r="B15" i="4"/>
  <c r="A15" i="4"/>
  <c r="O4" i="4"/>
  <c r="O51" i="4"/>
  <c r="N27" i="4"/>
  <c r="L51" i="4"/>
  <c r="I51" i="4"/>
  <c r="H27" i="4"/>
  <c r="E51" i="4"/>
  <c r="D3" i="4"/>
  <c r="H20" i="3"/>
  <c r="G20" i="3"/>
  <c r="E20" i="3"/>
  <c r="D20" i="3"/>
  <c r="N18" i="3"/>
  <c r="N3" i="26" s="1"/>
  <c r="N23" i="26" s="1"/>
  <c r="M18" i="3"/>
  <c r="M3" i="26" s="1"/>
  <c r="M23" i="26" s="1"/>
  <c r="J18" i="3"/>
  <c r="J3" i="26" s="1"/>
  <c r="I18" i="3"/>
  <c r="I3" i="26" s="1"/>
  <c r="H18" i="3"/>
  <c r="H3" i="26" s="1"/>
  <c r="G18" i="3"/>
  <c r="G3" i="26" s="1"/>
  <c r="E18" i="3"/>
  <c r="E3" i="26" s="1"/>
  <c r="D18" i="3"/>
  <c r="D3" i="26" s="1"/>
  <c r="O17" i="3"/>
  <c r="O16" i="3"/>
  <c r="D14" i="18" s="1"/>
  <c r="D15" i="18" s="1"/>
  <c r="D7" i="18" s="1"/>
  <c r="O15" i="3"/>
  <c r="D18" i="19" s="1"/>
  <c r="F18" i="19" s="1"/>
  <c r="O14" i="3"/>
  <c r="O13" i="3"/>
  <c r="O12" i="3"/>
  <c r="O11" i="3"/>
  <c r="W7" i="3"/>
  <c r="O7" i="3"/>
  <c r="O6" i="3"/>
  <c r="W5" i="3"/>
  <c r="O5" i="3"/>
  <c r="E128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7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J9" i="2"/>
  <c r="T7" i="2"/>
  <c r="J7" i="2"/>
  <c r="E128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7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U24" i="6" l="1"/>
  <c r="V24" i="6" s="1"/>
  <c r="U26" i="6"/>
  <c r="V26" i="6" s="1"/>
  <c r="U22" i="6"/>
  <c r="V22" i="6" s="1"/>
  <c r="U28" i="6"/>
  <c r="V28" i="6" s="1"/>
  <c r="U29" i="6"/>
  <c r="V29" i="6" s="1"/>
  <c r="U25" i="6"/>
  <c r="V25" i="6" s="1"/>
  <c r="U23" i="6"/>
  <c r="V23" i="6" s="1"/>
  <c r="U27" i="6"/>
  <c r="V27" i="6" s="1"/>
  <c r="U52" i="6"/>
  <c r="V52" i="6" s="1"/>
  <c r="E8" i="5"/>
  <c r="N8" i="5"/>
  <c r="L8" i="5"/>
  <c r="K8" i="5"/>
  <c r="H8" i="5"/>
  <c r="D8" i="5"/>
  <c r="E12" i="5"/>
  <c r="H12" i="5"/>
  <c r="D12" i="5"/>
  <c r="L12" i="5"/>
  <c r="N12" i="5"/>
  <c r="K12" i="5"/>
  <c r="E16" i="5"/>
  <c r="L16" i="5"/>
  <c r="K16" i="5"/>
  <c r="N16" i="5"/>
  <c r="H16" i="5"/>
  <c r="D16" i="5"/>
  <c r="E20" i="5"/>
  <c r="H20" i="5"/>
  <c r="N20" i="5"/>
  <c r="L20" i="5"/>
  <c r="D20" i="5"/>
  <c r="K20" i="5"/>
  <c r="E32" i="5"/>
  <c r="L32" i="5"/>
  <c r="K32" i="5"/>
  <c r="N32" i="5"/>
  <c r="R32" i="5" s="1"/>
  <c r="H32" i="5"/>
  <c r="D32" i="5"/>
  <c r="E36" i="5"/>
  <c r="H36" i="5"/>
  <c r="N36" i="5"/>
  <c r="L36" i="5"/>
  <c r="K36" i="5"/>
  <c r="D36" i="5"/>
  <c r="L40" i="5"/>
  <c r="E40" i="5"/>
  <c r="N40" i="5"/>
  <c r="K40" i="5"/>
  <c r="H40" i="5"/>
  <c r="D40" i="5"/>
  <c r="L44" i="5"/>
  <c r="E44" i="5"/>
  <c r="H44" i="5"/>
  <c r="D44" i="5"/>
  <c r="N44" i="5"/>
  <c r="K44" i="5"/>
  <c r="L48" i="5"/>
  <c r="E48" i="5"/>
  <c r="K48" i="5"/>
  <c r="N48" i="5"/>
  <c r="H48" i="5"/>
  <c r="D48" i="5"/>
  <c r="L52" i="5"/>
  <c r="E52" i="5"/>
  <c r="H52" i="5"/>
  <c r="N52" i="5"/>
  <c r="K52" i="5"/>
  <c r="D52" i="5"/>
  <c r="N9" i="5"/>
  <c r="K9" i="5"/>
  <c r="L9" i="5"/>
  <c r="H9" i="5"/>
  <c r="E9" i="5"/>
  <c r="D9" i="5"/>
  <c r="N13" i="5"/>
  <c r="K13" i="5"/>
  <c r="L13" i="5"/>
  <c r="H13" i="5"/>
  <c r="D13" i="5"/>
  <c r="E13" i="5"/>
  <c r="N17" i="5"/>
  <c r="K17" i="5"/>
  <c r="L17" i="5"/>
  <c r="H17" i="5"/>
  <c r="D17" i="5"/>
  <c r="E17" i="5"/>
  <c r="N21" i="5"/>
  <c r="K21" i="5"/>
  <c r="L21" i="5"/>
  <c r="H21" i="5"/>
  <c r="E21" i="5"/>
  <c r="D21" i="5"/>
  <c r="N33" i="5"/>
  <c r="K33" i="5"/>
  <c r="L33" i="5"/>
  <c r="H33" i="5"/>
  <c r="D33" i="5"/>
  <c r="E33" i="5"/>
  <c r="N37" i="5"/>
  <c r="K37" i="5"/>
  <c r="L37" i="5"/>
  <c r="H37" i="5"/>
  <c r="D37" i="5"/>
  <c r="E37" i="5"/>
  <c r="N41" i="5"/>
  <c r="K41" i="5"/>
  <c r="L41" i="5"/>
  <c r="H41" i="5"/>
  <c r="E41" i="5"/>
  <c r="D41" i="5"/>
  <c r="N45" i="5"/>
  <c r="K45" i="5"/>
  <c r="L45" i="5"/>
  <c r="H45" i="5"/>
  <c r="E45" i="5"/>
  <c r="D45" i="5"/>
  <c r="N49" i="5"/>
  <c r="K49" i="5"/>
  <c r="L49" i="5"/>
  <c r="H49" i="5"/>
  <c r="D49" i="5"/>
  <c r="E49" i="5"/>
  <c r="N54" i="5"/>
  <c r="L54" i="5"/>
  <c r="K54" i="5"/>
  <c r="D54" i="5"/>
  <c r="H54" i="5"/>
  <c r="E54" i="5"/>
  <c r="N6" i="5"/>
  <c r="E6" i="5"/>
  <c r="L6" i="5"/>
  <c r="D6" i="5"/>
  <c r="K6" i="5"/>
  <c r="H6" i="5"/>
  <c r="N10" i="5"/>
  <c r="E10" i="5"/>
  <c r="K10" i="5"/>
  <c r="H10" i="5"/>
  <c r="L10" i="5"/>
  <c r="D10" i="5"/>
  <c r="N14" i="5"/>
  <c r="E14" i="5"/>
  <c r="L14" i="5"/>
  <c r="K14" i="5"/>
  <c r="H14" i="5"/>
  <c r="D14" i="5"/>
  <c r="N18" i="5"/>
  <c r="E18" i="5"/>
  <c r="K18" i="5"/>
  <c r="H18" i="5"/>
  <c r="D18" i="5"/>
  <c r="L18" i="5"/>
  <c r="N22" i="5"/>
  <c r="E22" i="5"/>
  <c r="L22" i="5"/>
  <c r="D22" i="5"/>
  <c r="K22" i="5"/>
  <c r="H22" i="5"/>
  <c r="N34" i="5"/>
  <c r="E34" i="5"/>
  <c r="K34" i="5"/>
  <c r="H34" i="5"/>
  <c r="D34" i="5"/>
  <c r="L34" i="5"/>
  <c r="N38" i="5"/>
  <c r="E38" i="5"/>
  <c r="L38" i="5"/>
  <c r="D38" i="5"/>
  <c r="K38" i="5"/>
  <c r="H38" i="5"/>
  <c r="N42" i="5"/>
  <c r="L42" i="5"/>
  <c r="K42" i="5"/>
  <c r="H42" i="5"/>
  <c r="D42" i="5"/>
  <c r="E42" i="5"/>
  <c r="N46" i="5"/>
  <c r="K46" i="5"/>
  <c r="E46" i="5"/>
  <c r="L46" i="5"/>
  <c r="H46" i="5"/>
  <c r="D46" i="5"/>
  <c r="N50" i="5"/>
  <c r="K50" i="5"/>
  <c r="H50" i="5"/>
  <c r="E50" i="5"/>
  <c r="L50" i="5"/>
  <c r="D50" i="5"/>
  <c r="L7" i="5"/>
  <c r="H7" i="5"/>
  <c r="N7" i="5"/>
  <c r="K7" i="5"/>
  <c r="D7" i="5"/>
  <c r="E7" i="5"/>
  <c r="L11" i="5"/>
  <c r="H11" i="5"/>
  <c r="N11" i="5"/>
  <c r="K11" i="5"/>
  <c r="D11" i="5"/>
  <c r="E11" i="5"/>
  <c r="L15" i="5"/>
  <c r="H15" i="5"/>
  <c r="N15" i="5"/>
  <c r="K15" i="5"/>
  <c r="D15" i="5"/>
  <c r="E15" i="5"/>
  <c r="L19" i="5"/>
  <c r="H19" i="5"/>
  <c r="N19" i="5"/>
  <c r="K19" i="5"/>
  <c r="D19" i="5"/>
  <c r="E19" i="5"/>
  <c r="L31" i="5"/>
  <c r="H31" i="5"/>
  <c r="N31" i="5"/>
  <c r="K31" i="5"/>
  <c r="D31" i="5"/>
  <c r="E31" i="5"/>
  <c r="C92" i="5"/>
  <c r="Q92" i="5" s="1"/>
  <c r="L35" i="5"/>
  <c r="H35" i="5"/>
  <c r="N35" i="5"/>
  <c r="K35" i="5"/>
  <c r="D35" i="5"/>
  <c r="E35" i="5"/>
  <c r="L39" i="5"/>
  <c r="H39" i="5"/>
  <c r="N39" i="5"/>
  <c r="K39" i="5"/>
  <c r="D39" i="5"/>
  <c r="E39" i="5"/>
  <c r="C100" i="5"/>
  <c r="Q100" i="5" s="1"/>
  <c r="R100" i="5" s="1"/>
  <c r="L43" i="5"/>
  <c r="H43" i="5"/>
  <c r="N43" i="5"/>
  <c r="K43" i="5"/>
  <c r="D43" i="5"/>
  <c r="E43" i="5"/>
  <c r="C104" i="5"/>
  <c r="Q104" i="5" s="1"/>
  <c r="L47" i="5"/>
  <c r="H47" i="5"/>
  <c r="N47" i="5"/>
  <c r="K47" i="5"/>
  <c r="D47" i="5"/>
  <c r="E47" i="5"/>
  <c r="L51" i="5"/>
  <c r="H51" i="5"/>
  <c r="N51" i="5"/>
  <c r="K51" i="5"/>
  <c r="E51" i="5"/>
  <c r="D51" i="5"/>
  <c r="M27" i="5"/>
  <c r="M24" i="5"/>
  <c r="M30" i="5"/>
  <c r="M26" i="5"/>
  <c r="M53" i="5"/>
  <c r="M25" i="5"/>
  <c r="M29" i="5"/>
  <c r="M28" i="5"/>
  <c r="M23" i="5"/>
  <c r="O15" i="4"/>
  <c r="O22" i="4" s="1"/>
  <c r="O11" i="4"/>
  <c r="F66" i="4"/>
  <c r="F89" i="5" s="1"/>
  <c r="J66" i="4"/>
  <c r="J89" i="5" s="1"/>
  <c r="G66" i="4"/>
  <c r="G89" i="5" s="1"/>
  <c r="L66" i="4"/>
  <c r="L89" i="5" s="1"/>
  <c r="N28" i="4"/>
  <c r="N52" i="4"/>
  <c r="D22" i="4"/>
  <c r="H66" i="4"/>
  <c r="H89" i="5" s="1"/>
  <c r="N40" i="4"/>
  <c r="E66" i="4"/>
  <c r="E89" i="5" s="1"/>
  <c r="I66" i="4"/>
  <c r="I89" i="5" s="1"/>
  <c r="D27" i="4"/>
  <c r="U7" i="2"/>
  <c r="W7" i="2" s="1"/>
  <c r="A6" i="6"/>
  <c r="N6" i="6" s="1"/>
  <c r="A9" i="6"/>
  <c r="N9" i="6" s="1"/>
  <c r="A12" i="6"/>
  <c r="N12" i="6" s="1"/>
  <c r="C127" i="5"/>
  <c r="A18" i="6"/>
  <c r="N18" i="6" s="1"/>
  <c r="A21" i="6"/>
  <c r="N21" i="6" s="1"/>
  <c r="C145" i="5"/>
  <c r="C148" i="5"/>
  <c r="C101" i="5"/>
  <c r="Q101" i="5" s="1"/>
  <c r="A46" i="6"/>
  <c r="N46" i="6" s="1"/>
  <c r="A49" i="6"/>
  <c r="N49" i="6" s="1"/>
  <c r="C165" i="5"/>
  <c r="A4" i="6"/>
  <c r="A10" i="6"/>
  <c r="N10" i="6" s="1"/>
  <c r="A30" i="6"/>
  <c r="N30" i="6" s="1"/>
  <c r="A34" i="6"/>
  <c r="N34" i="6" s="1"/>
  <c r="A50" i="6"/>
  <c r="N50" i="6" s="1"/>
  <c r="C65" i="5"/>
  <c r="Q65" i="5" s="1"/>
  <c r="A16" i="6"/>
  <c r="N16" i="6" s="1"/>
  <c r="C131" i="5"/>
  <c r="C89" i="5"/>
  <c r="Q89" i="5" s="1"/>
  <c r="A35" i="6"/>
  <c r="N35" i="6" s="1"/>
  <c r="A38" i="6"/>
  <c r="N38" i="6" s="1"/>
  <c r="A47" i="6"/>
  <c r="N47" i="6" s="1"/>
  <c r="C163" i="5"/>
  <c r="C117" i="5"/>
  <c r="A8" i="6"/>
  <c r="N8" i="6" s="1"/>
  <c r="A11" i="6"/>
  <c r="N11" i="6" s="1"/>
  <c r="A14" i="6"/>
  <c r="N14" i="6" s="1"/>
  <c r="A32" i="6"/>
  <c r="N32" i="6" s="1"/>
  <c r="C97" i="5"/>
  <c r="Q97" i="5" s="1"/>
  <c r="A42" i="6"/>
  <c r="N42" i="6" s="1"/>
  <c r="C157" i="5"/>
  <c r="C160" i="5"/>
  <c r="E58" i="4"/>
  <c r="D34" i="4"/>
  <c r="D36" i="4" s="1"/>
  <c r="D88" i="5" s="1"/>
  <c r="H34" i="4"/>
  <c r="H36" i="4" s="1"/>
  <c r="H88" i="5" s="1"/>
  <c r="D58" i="4"/>
  <c r="H58" i="4"/>
  <c r="E34" i="4"/>
  <c r="E36" i="4" s="1"/>
  <c r="I34" i="4"/>
  <c r="I36" i="4" s="1"/>
  <c r="I88" i="5" s="1"/>
  <c r="I58" i="4"/>
  <c r="H46" i="4"/>
  <c r="F34" i="4"/>
  <c r="F36" i="4" s="1"/>
  <c r="J34" i="4"/>
  <c r="J36" i="4" s="1"/>
  <c r="F58" i="4"/>
  <c r="J58" i="4"/>
  <c r="D46" i="4"/>
  <c r="G34" i="4"/>
  <c r="G36" i="4" s="1"/>
  <c r="G88" i="5" s="1"/>
  <c r="L34" i="4"/>
  <c r="L36" i="4" s="1"/>
  <c r="L88" i="5" s="1"/>
  <c r="G58" i="4"/>
  <c r="L58" i="4"/>
  <c r="O36" i="4"/>
  <c r="O88" i="5" s="1"/>
  <c r="D6" i="13"/>
  <c r="D5" i="17"/>
  <c r="E5" i="17" s="1"/>
  <c r="C12" i="19"/>
  <c r="C22" i="19" s="1"/>
  <c r="W11" i="3"/>
  <c r="W18" i="3" s="1"/>
  <c r="W15" i="3"/>
  <c r="W14" i="3"/>
  <c r="W9" i="3"/>
  <c r="O60" i="4"/>
  <c r="O91" i="5" s="1"/>
  <c r="L46" i="4"/>
  <c r="O48" i="4"/>
  <c r="E46" i="4"/>
  <c r="I46" i="4"/>
  <c r="J46" i="4"/>
  <c r="C93" i="5"/>
  <c r="Q93" i="5" s="1"/>
  <c r="I58" i="5"/>
  <c r="C124" i="5"/>
  <c r="C159" i="5"/>
  <c r="O27" i="4"/>
  <c r="I27" i="4"/>
  <c r="C109" i="5"/>
  <c r="Q109" i="5" s="1"/>
  <c r="C120" i="5"/>
  <c r="C147" i="5"/>
  <c r="J10" i="1"/>
  <c r="N10" i="1" s="1"/>
  <c r="T22" i="2"/>
  <c r="C70" i="5"/>
  <c r="Q70" i="5" s="1"/>
  <c r="A5" i="6"/>
  <c r="A43" i="6"/>
  <c r="N43" i="6" s="1"/>
  <c r="A31" i="6"/>
  <c r="N31" i="6" s="1"/>
  <c r="O18" i="3"/>
  <c r="O3" i="26" s="1"/>
  <c r="O23" i="26" s="1"/>
  <c r="J8" i="1"/>
  <c r="N8" i="1" s="1"/>
  <c r="O20" i="3"/>
  <c r="C3" i="13" s="1"/>
  <c r="C4" i="13" s="1"/>
  <c r="E27" i="4"/>
  <c r="E58" i="5"/>
  <c r="C69" i="5"/>
  <c r="Q69" i="5" s="1"/>
  <c r="C77" i="5"/>
  <c r="Q77" i="5" s="1"/>
  <c r="C108" i="5"/>
  <c r="Q108" i="5" s="1"/>
  <c r="C128" i="5"/>
  <c r="C143" i="5"/>
  <c r="C155" i="5"/>
  <c r="A7" i="6"/>
  <c r="N7" i="6" s="1"/>
  <c r="A19" i="6"/>
  <c r="N19" i="6" s="1"/>
  <c r="A33" i="6"/>
  <c r="N33" i="6" s="1"/>
  <c r="A39" i="6"/>
  <c r="N39" i="6" s="1"/>
  <c r="A51" i="6"/>
  <c r="N51" i="6" s="1"/>
  <c r="C62" i="5"/>
  <c r="Q62" i="5" s="1"/>
  <c r="F18" i="3"/>
  <c r="F3" i="26" s="1"/>
  <c r="F23" i="26" s="1"/>
  <c r="C66" i="5"/>
  <c r="Q66" i="5" s="1"/>
  <c r="C74" i="5"/>
  <c r="Q74" i="5" s="1"/>
  <c r="C105" i="5"/>
  <c r="Q105" i="5" s="1"/>
  <c r="J115" i="5"/>
  <c r="C119" i="5"/>
  <c r="C123" i="5"/>
  <c r="C151" i="5"/>
  <c r="A15" i="6"/>
  <c r="N15" i="6" s="1"/>
  <c r="L39" i="4"/>
  <c r="C73" i="5"/>
  <c r="Q73" i="5" s="1"/>
  <c r="G115" i="5"/>
  <c r="W13" i="3"/>
  <c r="C149" i="5"/>
  <c r="A37" i="6"/>
  <c r="N37" i="6" s="1"/>
  <c r="C153" i="5"/>
  <c r="C99" i="5"/>
  <c r="Q99" i="5" s="1"/>
  <c r="A41" i="6"/>
  <c r="N41" i="6" s="1"/>
  <c r="A44" i="6"/>
  <c r="N44" i="6" s="1"/>
  <c r="C102" i="5"/>
  <c r="Q102" i="5" s="1"/>
  <c r="C156" i="5"/>
  <c r="T14" i="2"/>
  <c r="C95" i="5"/>
  <c r="Q95" i="5" s="1"/>
  <c r="F51" i="4"/>
  <c r="F27" i="4"/>
  <c r="F39" i="4"/>
  <c r="J39" i="4"/>
  <c r="J51" i="4"/>
  <c r="J27" i="4"/>
  <c r="J11" i="1"/>
  <c r="N11" i="1" s="1"/>
  <c r="T9" i="2"/>
  <c r="U9" i="2" s="1"/>
  <c r="W9" i="2" s="1"/>
  <c r="C125" i="5"/>
  <c r="C71" i="5"/>
  <c r="Q71" i="5" s="1"/>
  <c r="A13" i="6"/>
  <c r="N13" i="6" s="1"/>
  <c r="A40" i="6"/>
  <c r="N40" i="6" s="1"/>
  <c r="C152" i="5"/>
  <c r="L58" i="5"/>
  <c r="L115" i="5"/>
  <c r="J132" i="1"/>
  <c r="N132" i="1" s="1"/>
  <c r="W6" i="3"/>
  <c r="W12" i="3"/>
  <c r="W16" i="3"/>
  <c r="C98" i="5"/>
  <c r="Q98" i="5" s="1"/>
  <c r="C129" i="5"/>
  <c r="C75" i="5"/>
  <c r="Q75" i="5" s="1"/>
  <c r="A20" i="6"/>
  <c r="N20" i="6" s="1"/>
  <c r="C132" i="5"/>
  <c r="C78" i="5"/>
  <c r="Q78" i="5" s="1"/>
  <c r="G27" i="4"/>
  <c r="G39" i="4"/>
  <c r="G51" i="4"/>
  <c r="L27" i="4"/>
  <c r="A17" i="6"/>
  <c r="N17" i="6" s="1"/>
  <c r="C121" i="5"/>
  <c r="C67" i="5"/>
  <c r="Q67" i="5" s="1"/>
  <c r="A36" i="6"/>
  <c r="N36" i="6" s="1"/>
  <c r="C94" i="5"/>
  <c r="Q94" i="5" s="1"/>
  <c r="C161" i="5"/>
  <c r="C107" i="5"/>
  <c r="Q107" i="5" s="1"/>
  <c r="A53" i="6"/>
  <c r="N53" i="6" s="1"/>
  <c r="C111" i="5"/>
  <c r="Q111" i="5" s="1"/>
  <c r="F58" i="5"/>
  <c r="C91" i="5"/>
  <c r="Q91" i="5" s="1"/>
  <c r="C103" i="5"/>
  <c r="Q103" i="5" s="1"/>
  <c r="C116" i="5"/>
  <c r="A45" i="6"/>
  <c r="N45" i="6" s="1"/>
  <c r="C133" i="5"/>
  <c r="C79" i="5"/>
  <c r="Q79" i="5" s="1"/>
  <c r="A48" i="6"/>
  <c r="N48" i="6" s="1"/>
  <c r="C106" i="5"/>
  <c r="Q106" i="5" s="1"/>
  <c r="C90" i="5"/>
  <c r="Q90" i="5" s="1"/>
  <c r="C144" i="5"/>
  <c r="D14" i="4"/>
  <c r="D39" i="4"/>
  <c r="H39" i="4"/>
  <c r="N39" i="4"/>
  <c r="D51" i="4"/>
  <c r="H51" i="4"/>
  <c r="N51" i="4"/>
  <c r="C63" i="5"/>
  <c r="Q63" i="5" s="1"/>
  <c r="D115" i="5"/>
  <c r="H115" i="5"/>
  <c r="N115" i="5"/>
  <c r="C118" i="5"/>
  <c r="C122" i="5"/>
  <c r="C126" i="5"/>
  <c r="C130" i="5"/>
  <c r="C142" i="5"/>
  <c r="C146" i="5"/>
  <c r="C150" i="5"/>
  <c r="C154" i="5"/>
  <c r="C158" i="5"/>
  <c r="C162" i="5"/>
  <c r="E39" i="4"/>
  <c r="I39" i="4"/>
  <c r="O39" i="4"/>
  <c r="C64" i="5"/>
  <c r="Q64" i="5" s="1"/>
  <c r="C68" i="5"/>
  <c r="Q68" i="5" s="1"/>
  <c r="C72" i="5"/>
  <c r="Q72" i="5" s="1"/>
  <c r="C76" i="5"/>
  <c r="Q76" i="5" s="1"/>
  <c r="C88" i="5"/>
  <c r="Q88" i="5" s="1"/>
  <c r="C96" i="5"/>
  <c r="Q96" i="5" s="1"/>
  <c r="K104" i="5" l="1"/>
  <c r="H104" i="5"/>
  <c r="L104" i="5"/>
  <c r="E104" i="5"/>
  <c r="I104" i="5"/>
  <c r="M104" i="5"/>
  <c r="F104" i="5"/>
  <c r="J104" i="5"/>
  <c r="D104" i="5"/>
  <c r="G104" i="5"/>
  <c r="N5" i="6"/>
  <c r="E5" i="6"/>
  <c r="R25" i="3" s="1"/>
  <c r="E4" i="6"/>
  <c r="R24" i="3" s="1"/>
  <c r="N4" i="6"/>
  <c r="H142" i="5"/>
  <c r="E143" i="5"/>
  <c r="K142" i="5"/>
  <c r="K50" i="3" s="1"/>
  <c r="Q54" i="2" s="1"/>
  <c r="K143" i="5"/>
  <c r="K51" i="3" s="1"/>
  <c r="H143" i="5"/>
  <c r="L143" i="5"/>
  <c r="L142" i="5"/>
  <c r="L50" i="3" s="1"/>
  <c r="R54" i="2" s="1"/>
  <c r="N55" i="5"/>
  <c r="T91" i="5"/>
  <c r="R34" i="5"/>
  <c r="T88" i="5"/>
  <c r="R31" i="5"/>
  <c r="D142" i="5"/>
  <c r="D50" i="3" s="1"/>
  <c r="J54" i="2" s="1"/>
  <c r="O24" i="5"/>
  <c r="T24" i="5" s="1"/>
  <c r="O25" i="5"/>
  <c r="T25" i="5" s="1"/>
  <c r="O30" i="5"/>
  <c r="T30" i="5" s="1"/>
  <c r="Q29" i="5"/>
  <c r="Q24" i="5"/>
  <c r="O26" i="5"/>
  <c r="T26" i="5" s="1"/>
  <c r="Q27" i="5"/>
  <c r="Q26" i="5"/>
  <c r="Q25" i="5"/>
  <c r="Q30" i="5"/>
  <c r="Q53" i="5"/>
  <c r="O29" i="5"/>
  <c r="T29" i="5" s="1"/>
  <c r="O27" i="5"/>
  <c r="T27" i="5" s="1"/>
  <c r="Q28" i="5"/>
  <c r="Q23" i="5"/>
  <c r="O53" i="5"/>
  <c r="T53" i="5" s="1"/>
  <c r="O23" i="5"/>
  <c r="T23" i="5" s="1"/>
  <c r="Q17" i="6"/>
  <c r="M17" i="6"/>
  <c r="J17" i="6"/>
  <c r="O17" i="6"/>
  <c r="F17" i="6"/>
  <c r="R17" i="6"/>
  <c r="G17" i="6"/>
  <c r="C17" i="6"/>
  <c r="E17" i="6"/>
  <c r="B17" i="6"/>
  <c r="K17" i="6"/>
  <c r="H17" i="6"/>
  <c r="Q19" i="6"/>
  <c r="M19" i="6"/>
  <c r="J19" i="6"/>
  <c r="K19" i="6"/>
  <c r="F19" i="6"/>
  <c r="C19" i="6"/>
  <c r="O19" i="6"/>
  <c r="R19" i="6"/>
  <c r="H19" i="6"/>
  <c r="B19" i="6"/>
  <c r="G19" i="6"/>
  <c r="E19" i="6"/>
  <c r="Q5" i="6"/>
  <c r="M5" i="6"/>
  <c r="J5" i="6"/>
  <c r="F5" i="6"/>
  <c r="O5" i="6"/>
  <c r="K5" i="6"/>
  <c r="G5" i="6"/>
  <c r="C5" i="6"/>
  <c r="R5" i="6"/>
  <c r="H5" i="6"/>
  <c r="B5" i="6"/>
  <c r="O14" i="6"/>
  <c r="J14" i="6"/>
  <c r="F14" i="6"/>
  <c r="B14" i="6"/>
  <c r="R14" i="6"/>
  <c r="M14" i="6"/>
  <c r="Q14" i="6"/>
  <c r="H14" i="6"/>
  <c r="G14" i="6"/>
  <c r="K14" i="6"/>
  <c r="E14" i="6"/>
  <c r="C14" i="6"/>
  <c r="G50" i="6"/>
  <c r="Q50" i="6"/>
  <c r="B50" i="6"/>
  <c r="K50" i="6"/>
  <c r="J50" i="6"/>
  <c r="R50" i="6"/>
  <c r="H50" i="6"/>
  <c r="O50" i="6"/>
  <c r="F50" i="6"/>
  <c r="M50" i="6"/>
  <c r="E50" i="6"/>
  <c r="C50" i="6"/>
  <c r="R4" i="6"/>
  <c r="M4" i="6"/>
  <c r="F4" i="6"/>
  <c r="B4" i="6"/>
  <c r="Q4" i="6"/>
  <c r="O4" i="6"/>
  <c r="K4" i="6"/>
  <c r="J4" i="6"/>
  <c r="H4" i="6"/>
  <c r="C4" i="6"/>
  <c r="G4" i="6"/>
  <c r="Q18" i="6"/>
  <c r="F18" i="6"/>
  <c r="B18" i="6"/>
  <c r="H18" i="6"/>
  <c r="R18" i="6"/>
  <c r="K18" i="6"/>
  <c r="G18" i="6"/>
  <c r="O18" i="6"/>
  <c r="J18" i="6"/>
  <c r="E18" i="6"/>
  <c r="M18" i="6"/>
  <c r="C18" i="6"/>
  <c r="O6" i="6"/>
  <c r="J6" i="6"/>
  <c r="F6" i="6"/>
  <c r="B6" i="6"/>
  <c r="R6" i="6"/>
  <c r="M6" i="6"/>
  <c r="H6" i="6"/>
  <c r="C6" i="6"/>
  <c r="G6" i="6"/>
  <c r="Q6" i="6"/>
  <c r="E6" i="6"/>
  <c r="R26" i="3" s="1"/>
  <c r="K6" i="6"/>
  <c r="H55" i="5"/>
  <c r="H4" i="26" s="1"/>
  <c r="Q45" i="6"/>
  <c r="M45" i="6"/>
  <c r="J45" i="6"/>
  <c r="G45" i="6"/>
  <c r="H45" i="6"/>
  <c r="K45" i="6"/>
  <c r="R45" i="6"/>
  <c r="F45" i="6"/>
  <c r="B45" i="6"/>
  <c r="O45" i="6"/>
  <c r="E45" i="6"/>
  <c r="C45" i="6"/>
  <c r="Q15" i="6"/>
  <c r="M15" i="6"/>
  <c r="J15" i="6"/>
  <c r="R15" i="6"/>
  <c r="F15" i="6"/>
  <c r="C15" i="6"/>
  <c r="B15" i="6"/>
  <c r="O15" i="6"/>
  <c r="K15" i="6"/>
  <c r="H15" i="6"/>
  <c r="G15" i="6"/>
  <c r="E15" i="6"/>
  <c r="Q51" i="6"/>
  <c r="M51" i="6"/>
  <c r="J51" i="6"/>
  <c r="G51" i="6"/>
  <c r="K51" i="6"/>
  <c r="E51" i="6"/>
  <c r="C51" i="6"/>
  <c r="O51" i="6"/>
  <c r="R51" i="6"/>
  <c r="F51" i="6"/>
  <c r="B51" i="6"/>
  <c r="H51" i="6"/>
  <c r="Q7" i="6"/>
  <c r="M7" i="6"/>
  <c r="J7" i="6"/>
  <c r="R7" i="6"/>
  <c r="F7" i="6"/>
  <c r="C7" i="6"/>
  <c r="H7" i="6"/>
  <c r="K7" i="6"/>
  <c r="G7" i="6"/>
  <c r="B7" i="6"/>
  <c r="O7" i="6"/>
  <c r="E7" i="6"/>
  <c r="R27" i="3" s="1"/>
  <c r="Q42" i="6"/>
  <c r="F42" i="6"/>
  <c r="B42" i="6"/>
  <c r="O42" i="6"/>
  <c r="H42" i="6"/>
  <c r="M42" i="6"/>
  <c r="G42" i="6"/>
  <c r="C42" i="6"/>
  <c r="K42" i="6"/>
  <c r="E42" i="6"/>
  <c r="R42" i="6"/>
  <c r="J42" i="6"/>
  <c r="Q11" i="6"/>
  <c r="M11" i="6"/>
  <c r="J11" i="6"/>
  <c r="K11" i="6"/>
  <c r="F11" i="6"/>
  <c r="C11" i="6"/>
  <c r="O11" i="6"/>
  <c r="H11" i="6"/>
  <c r="R11" i="6"/>
  <c r="G11" i="6"/>
  <c r="E11" i="6"/>
  <c r="B11" i="6"/>
  <c r="Q47" i="6"/>
  <c r="M47" i="6"/>
  <c r="J47" i="6"/>
  <c r="G47" i="6"/>
  <c r="R47" i="6"/>
  <c r="E47" i="6"/>
  <c r="C47" i="6"/>
  <c r="H47" i="6"/>
  <c r="B47" i="6"/>
  <c r="O47" i="6"/>
  <c r="F47" i="6"/>
  <c r="K47" i="6"/>
  <c r="Q34" i="6"/>
  <c r="F34" i="6"/>
  <c r="B34" i="6"/>
  <c r="J34" i="6"/>
  <c r="H34" i="6"/>
  <c r="R34" i="6"/>
  <c r="G34" i="6"/>
  <c r="O34" i="6"/>
  <c r="E34" i="6"/>
  <c r="M34" i="6"/>
  <c r="K34" i="6"/>
  <c r="C34" i="6"/>
  <c r="L55" i="5"/>
  <c r="L4" i="26" s="1"/>
  <c r="Q53" i="6"/>
  <c r="M53" i="6"/>
  <c r="J53" i="6"/>
  <c r="G53" i="6"/>
  <c r="H53" i="6"/>
  <c r="K53" i="6"/>
  <c r="O53" i="6"/>
  <c r="E53" i="6"/>
  <c r="C53" i="6"/>
  <c r="R53" i="6"/>
  <c r="F53" i="6"/>
  <c r="B53" i="6"/>
  <c r="R20" i="6"/>
  <c r="M20" i="6"/>
  <c r="F20" i="6"/>
  <c r="Q20" i="6"/>
  <c r="J20" i="6"/>
  <c r="E20" i="6"/>
  <c r="B20" i="6"/>
  <c r="O20" i="6"/>
  <c r="H20" i="6"/>
  <c r="C20" i="6"/>
  <c r="K20" i="6"/>
  <c r="G20" i="6"/>
  <c r="K40" i="6"/>
  <c r="F40" i="6"/>
  <c r="O40" i="6"/>
  <c r="R40" i="6"/>
  <c r="E40" i="6"/>
  <c r="Q40" i="6"/>
  <c r="J40" i="6"/>
  <c r="B40" i="6"/>
  <c r="M40" i="6"/>
  <c r="H40" i="6"/>
  <c r="G40" i="6"/>
  <c r="C40" i="6"/>
  <c r="G44" i="6"/>
  <c r="R44" i="6"/>
  <c r="M44" i="6"/>
  <c r="F44" i="6"/>
  <c r="Q44" i="6"/>
  <c r="K44" i="6"/>
  <c r="E44" i="6"/>
  <c r="C44" i="6"/>
  <c r="J44" i="6"/>
  <c r="B44" i="6"/>
  <c r="O44" i="6"/>
  <c r="H44" i="6"/>
  <c r="Q37" i="6"/>
  <c r="M37" i="6"/>
  <c r="J37" i="6"/>
  <c r="F37" i="6"/>
  <c r="O37" i="6"/>
  <c r="K37" i="6"/>
  <c r="G37" i="6"/>
  <c r="E37" i="6"/>
  <c r="C37" i="6"/>
  <c r="R37" i="6"/>
  <c r="H37" i="6"/>
  <c r="B37" i="6"/>
  <c r="Q39" i="6"/>
  <c r="M39" i="6"/>
  <c r="J39" i="6"/>
  <c r="R39" i="6"/>
  <c r="F39" i="6"/>
  <c r="C39" i="6"/>
  <c r="H39" i="6"/>
  <c r="K39" i="6"/>
  <c r="G39" i="6"/>
  <c r="B39" i="6"/>
  <c r="O39" i="6"/>
  <c r="E39" i="6"/>
  <c r="Q31" i="6"/>
  <c r="M31" i="6"/>
  <c r="J31" i="6"/>
  <c r="R31" i="6"/>
  <c r="F31" i="6"/>
  <c r="C31" i="6"/>
  <c r="B31" i="6"/>
  <c r="O31" i="6"/>
  <c r="H31" i="6"/>
  <c r="G31" i="6"/>
  <c r="K31" i="6"/>
  <c r="E31" i="6"/>
  <c r="K8" i="6"/>
  <c r="F8" i="6"/>
  <c r="O8" i="6"/>
  <c r="R8" i="6"/>
  <c r="E8" i="6"/>
  <c r="R28" i="3" s="1"/>
  <c r="Q8" i="6"/>
  <c r="J8" i="6"/>
  <c r="B8" i="6"/>
  <c r="M8" i="6"/>
  <c r="H8" i="6"/>
  <c r="G8" i="6"/>
  <c r="C8" i="6"/>
  <c r="O38" i="6"/>
  <c r="J38" i="6"/>
  <c r="F38" i="6"/>
  <c r="B38" i="6"/>
  <c r="R38" i="6"/>
  <c r="M38" i="6"/>
  <c r="H38" i="6"/>
  <c r="C38" i="6"/>
  <c r="G38" i="6"/>
  <c r="Q38" i="6"/>
  <c r="E38" i="6"/>
  <c r="K38" i="6"/>
  <c r="K16" i="6"/>
  <c r="F16" i="6"/>
  <c r="O16" i="6"/>
  <c r="M16" i="6"/>
  <c r="J16" i="6"/>
  <c r="E16" i="6"/>
  <c r="C16" i="6"/>
  <c r="R16" i="6"/>
  <c r="H16" i="6"/>
  <c r="Q16" i="6"/>
  <c r="G16" i="6"/>
  <c r="B16" i="6"/>
  <c r="O30" i="6"/>
  <c r="J30" i="6"/>
  <c r="F30" i="6"/>
  <c r="B30" i="6"/>
  <c r="R30" i="6"/>
  <c r="M30" i="6"/>
  <c r="Q30" i="6"/>
  <c r="K30" i="6"/>
  <c r="H30" i="6"/>
  <c r="G30" i="6"/>
  <c r="E30" i="6"/>
  <c r="C30" i="6"/>
  <c r="Q49" i="6"/>
  <c r="M49" i="6"/>
  <c r="J49" i="6"/>
  <c r="G49" i="6"/>
  <c r="O49" i="6"/>
  <c r="H49" i="6"/>
  <c r="R49" i="6"/>
  <c r="F49" i="6"/>
  <c r="C49" i="6"/>
  <c r="K49" i="6"/>
  <c r="E49" i="6"/>
  <c r="B49" i="6"/>
  <c r="R12" i="6"/>
  <c r="M12" i="6"/>
  <c r="F12" i="6"/>
  <c r="Q12" i="6"/>
  <c r="K12" i="6"/>
  <c r="E12" i="6"/>
  <c r="C12" i="6"/>
  <c r="J12" i="6"/>
  <c r="H12" i="6"/>
  <c r="B12" i="6"/>
  <c r="O12" i="6"/>
  <c r="G12" i="6"/>
  <c r="E55" i="5"/>
  <c r="E4" i="26" s="1"/>
  <c r="G48" i="6"/>
  <c r="K48" i="6"/>
  <c r="F48" i="6"/>
  <c r="O48" i="6"/>
  <c r="J48" i="6"/>
  <c r="M48" i="6"/>
  <c r="C48" i="6"/>
  <c r="R48" i="6"/>
  <c r="H48" i="6"/>
  <c r="Q48" i="6"/>
  <c r="E48" i="6"/>
  <c r="R68" i="3" s="1"/>
  <c r="B48" i="6"/>
  <c r="R36" i="6"/>
  <c r="M36" i="6"/>
  <c r="F36" i="6"/>
  <c r="Q36" i="6"/>
  <c r="E36" i="6"/>
  <c r="B36" i="6"/>
  <c r="O36" i="6"/>
  <c r="K36" i="6"/>
  <c r="J36" i="6"/>
  <c r="H36" i="6"/>
  <c r="C36" i="6"/>
  <c r="G36" i="6"/>
  <c r="Q13" i="6"/>
  <c r="M13" i="6"/>
  <c r="J13" i="6"/>
  <c r="F13" i="6"/>
  <c r="G13" i="6"/>
  <c r="R13" i="6"/>
  <c r="E13" i="6"/>
  <c r="B13" i="6"/>
  <c r="O13" i="6"/>
  <c r="K13" i="6"/>
  <c r="H13" i="6"/>
  <c r="C13" i="6"/>
  <c r="Q41" i="6"/>
  <c r="M41" i="6"/>
  <c r="J41" i="6"/>
  <c r="O41" i="6"/>
  <c r="F41" i="6"/>
  <c r="R41" i="6"/>
  <c r="K41" i="6"/>
  <c r="G41" i="6"/>
  <c r="B41" i="6"/>
  <c r="E41" i="6"/>
  <c r="C41" i="6"/>
  <c r="H41" i="6"/>
  <c r="Q33" i="6"/>
  <c r="M33" i="6"/>
  <c r="J33" i="6"/>
  <c r="O33" i="6"/>
  <c r="F33" i="6"/>
  <c r="R33" i="6"/>
  <c r="G33" i="6"/>
  <c r="C33" i="6"/>
  <c r="K33" i="6"/>
  <c r="E33" i="6"/>
  <c r="B33" i="6"/>
  <c r="H33" i="6"/>
  <c r="Q43" i="6"/>
  <c r="M43" i="6"/>
  <c r="J43" i="6"/>
  <c r="K43" i="6"/>
  <c r="F43" i="6"/>
  <c r="C43" i="6"/>
  <c r="O43" i="6"/>
  <c r="H43" i="6"/>
  <c r="R43" i="6"/>
  <c r="G43" i="6"/>
  <c r="E43" i="6"/>
  <c r="B43" i="6"/>
  <c r="K32" i="6"/>
  <c r="F32" i="6"/>
  <c r="O32" i="6"/>
  <c r="M32" i="6"/>
  <c r="E32" i="6"/>
  <c r="C32" i="6"/>
  <c r="R32" i="6"/>
  <c r="J32" i="6"/>
  <c r="H32" i="6"/>
  <c r="Q32" i="6"/>
  <c r="G32" i="6"/>
  <c r="B32" i="6"/>
  <c r="Q35" i="6"/>
  <c r="M35" i="6"/>
  <c r="J35" i="6"/>
  <c r="K35" i="6"/>
  <c r="F35" i="6"/>
  <c r="C35" i="6"/>
  <c r="O35" i="6"/>
  <c r="R35" i="6"/>
  <c r="H35" i="6"/>
  <c r="B35" i="6"/>
  <c r="G35" i="6"/>
  <c r="E35" i="6"/>
  <c r="Q10" i="6"/>
  <c r="F10" i="6"/>
  <c r="B10" i="6"/>
  <c r="O10" i="6"/>
  <c r="H10" i="6"/>
  <c r="M10" i="6"/>
  <c r="G10" i="6"/>
  <c r="C10" i="6"/>
  <c r="K10" i="6"/>
  <c r="E10" i="6"/>
  <c r="R10" i="6"/>
  <c r="J10" i="6"/>
  <c r="G46" i="6"/>
  <c r="O46" i="6"/>
  <c r="J46" i="6"/>
  <c r="B46" i="6"/>
  <c r="R46" i="6"/>
  <c r="M46" i="6"/>
  <c r="Q46" i="6"/>
  <c r="E46" i="6"/>
  <c r="H46" i="6"/>
  <c r="C46" i="6"/>
  <c r="K46" i="6"/>
  <c r="F46" i="6"/>
  <c r="Q21" i="6"/>
  <c r="M21" i="6"/>
  <c r="J21" i="6"/>
  <c r="F21" i="6"/>
  <c r="O21" i="6"/>
  <c r="G21" i="6"/>
  <c r="E21" i="6"/>
  <c r="C21" i="6"/>
  <c r="K21" i="6"/>
  <c r="R21" i="6"/>
  <c r="H21" i="6"/>
  <c r="B21" i="6"/>
  <c r="Q9" i="6"/>
  <c r="M9" i="6"/>
  <c r="J9" i="6"/>
  <c r="O9" i="6"/>
  <c r="F9" i="6"/>
  <c r="R9" i="6"/>
  <c r="K9" i="6"/>
  <c r="G9" i="6"/>
  <c r="B9" i="6"/>
  <c r="E9" i="6"/>
  <c r="C9" i="6"/>
  <c r="H9" i="6"/>
  <c r="O28" i="5"/>
  <c r="T28" i="5" s="1"/>
  <c r="D55" i="5"/>
  <c r="K55" i="5"/>
  <c r="K4" i="26" s="1"/>
  <c r="T25" i="2"/>
  <c r="N66" i="4"/>
  <c r="D89" i="5"/>
  <c r="D63" i="4"/>
  <c r="D69" i="4"/>
  <c r="G21" i="3"/>
  <c r="G60" i="5" s="1"/>
  <c r="K21" i="3"/>
  <c r="K60" i="5" s="1"/>
  <c r="O90" i="5"/>
  <c r="F21" i="3"/>
  <c r="F60" i="5" s="1"/>
  <c r="L21" i="3"/>
  <c r="L60" i="5" s="1"/>
  <c r="J21" i="3"/>
  <c r="J60" i="5" s="1"/>
  <c r="M21" i="3"/>
  <c r="M60" i="5" s="1"/>
  <c r="E21" i="3"/>
  <c r="E60" i="5" s="1"/>
  <c r="H21" i="3"/>
  <c r="H60" i="5" s="1"/>
  <c r="I21" i="3"/>
  <c r="I60" i="5" s="1"/>
  <c r="L132" i="1"/>
  <c r="L11" i="1"/>
  <c r="L8" i="1"/>
  <c r="L10" i="1"/>
  <c r="F46" i="4"/>
  <c r="G46" i="4"/>
  <c r="N58" i="4"/>
  <c r="N34" i="4"/>
  <c r="N36" i="4" s="1"/>
  <c r="J23" i="1"/>
  <c r="N23" i="1" s="1"/>
  <c r="D12" i="19"/>
  <c r="D22" i="19" s="1"/>
  <c r="C5" i="20" s="1"/>
  <c r="K23" i="4"/>
  <c r="K59" i="5" s="1"/>
  <c r="J21" i="1"/>
  <c r="N21" i="1" s="1"/>
  <c r="J17" i="1"/>
  <c r="N17" i="1" s="1"/>
  <c r="J18" i="1"/>
  <c r="N18" i="1" s="1"/>
  <c r="J16" i="1"/>
  <c r="N16" i="1" s="1"/>
  <c r="J9" i="1"/>
  <c r="N9" i="1" s="1"/>
  <c r="J88" i="5"/>
  <c r="E88" i="5"/>
  <c r="E142" i="5" s="1"/>
  <c r="J7" i="1"/>
  <c r="N7" i="1" s="1"/>
  <c r="O21" i="3"/>
  <c r="D21" i="3"/>
  <c r="J20" i="1"/>
  <c r="N20" i="1" s="1"/>
  <c r="J22" i="2"/>
  <c r="U22" i="2" s="1"/>
  <c r="W22" i="2" s="1"/>
  <c r="J24" i="1"/>
  <c r="N24" i="1" s="1"/>
  <c r="J19" i="1"/>
  <c r="N19" i="1" s="1"/>
  <c r="F88" i="5"/>
  <c r="D7" i="6" l="1"/>
  <c r="F8" i="5" s="1"/>
  <c r="L16" i="6"/>
  <c r="I17" i="5" s="1"/>
  <c r="E5" i="26"/>
  <c r="E25" i="26" s="1"/>
  <c r="E24" i="26"/>
  <c r="N54" i="6"/>
  <c r="L5" i="26"/>
  <c r="L25" i="26" s="1"/>
  <c r="L24" i="26"/>
  <c r="K5" i="26"/>
  <c r="K25" i="26" s="1"/>
  <c r="K24" i="26"/>
  <c r="H5" i="26"/>
  <c r="H25" i="26" s="1"/>
  <c r="H24" i="26"/>
  <c r="D51" i="6"/>
  <c r="F52" i="5" s="1"/>
  <c r="T90" i="5"/>
  <c r="R33" i="5"/>
  <c r="N88" i="5"/>
  <c r="N142" i="5" s="1"/>
  <c r="N50" i="3" s="1"/>
  <c r="T105" i="2" s="1"/>
  <c r="U105" i="2" s="1"/>
  <c r="W105" i="2" s="1"/>
  <c r="K70" i="5"/>
  <c r="K124" i="5" s="1"/>
  <c r="K32" i="3" s="1"/>
  <c r="Q36" i="2" s="1"/>
  <c r="K71" i="5"/>
  <c r="K125" i="5" s="1"/>
  <c r="K33" i="3" s="1"/>
  <c r="Q37" i="2" s="1"/>
  <c r="K75" i="5"/>
  <c r="K129" i="5" s="1"/>
  <c r="K37" i="3" s="1"/>
  <c r="K107" i="5"/>
  <c r="K161" i="5" s="1"/>
  <c r="K69" i="3" s="1"/>
  <c r="K64" i="5"/>
  <c r="K118" i="5" s="1"/>
  <c r="K26" i="3" s="1"/>
  <c r="Q30" i="2" s="1"/>
  <c r="K72" i="5"/>
  <c r="K126" i="5" s="1"/>
  <c r="K34" i="3" s="1"/>
  <c r="Q38" i="2" s="1"/>
  <c r="K136" i="5"/>
  <c r="K44" i="3" s="1"/>
  <c r="Q48" i="2" s="1"/>
  <c r="K67" i="5"/>
  <c r="K121" i="5" s="1"/>
  <c r="K29" i="3" s="1"/>
  <c r="Q33" i="2" s="1"/>
  <c r="K84" i="5"/>
  <c r="K138" i="5" s="1"/>
  <c r="K46" i="3" s="1"/>
  <c r="Q50" i="2" s="1"/>
  <c r="K110" i="5"/>
  <c r="K164" i="5" s="1"/>
  <c r="K72" i="3" s="1"/>
  <c r="Q76" i="2" s="1"/>
  <c r="K99" i="5"/>
  <c r="K153" i="5" s="1"/>
  <c r="K69" i="5"/>
  <c r="K123" i="5" s="1"/>
  <c r="K31" i="3" s="1"/>
  <c r="K73" i="5"/>
  <c r="K127" i="5" s="1"/>
  <c r="K35" i="3" s="1"/>
  <c r="K81" i="5"/>
  <c r="K135" i="5" s="1"/>
  <c r="K43" i="3" s="1"/>
  <c r="K85" i="5"/>
  <c r="K139" i="5" s="1"/>
  <c r="K47" i="3" s="1"/>
  <c r="Q51" i="2" s="1"/>
  <c r="K66" i="5"/>
  <c r="K120" i="5" s="1"/>
  <c r="K28" i="3" s="1"/>
  <c r="Q32" i="2" s="1"/>
  <c r="K86" i="5"/>
  <c r="K140" i="5" s="1"/>
  <c r="K48" i="3" s="1"/>
  <c r="Q52" i="2" s="1"/>
  <c r="K102" i="5"/>
  <c r="K156" i="5" s="1"/>
  <c r="K63" i="5"/>
  <c r="K117" i="5" s="1"/>
  <c r="K25" i="3" s="1"/>
  <c r="K101" i="5"/>
  <c r="K155" i="5" s="1"/>
  <c r="K96" i="5"/>
  <c r="K150" i="5" s="1"/>
  <c r="K111" i="5"/>
  <c r="K165" i="5" s="1"/>
  <c r="K158" i="5"/>
  <c r="K97" i="5"/>
  <c r="K151" i="5" s="1"/>
  <c r="K87" i="5"/>
  <c r="K141" i="5" s="1"/>
  <c r="K49" i="3" s="1"/>
  <c r="K76" i="5"/>
  <c r="K130" i="5" s="1"/>
  <c r="K38" i="3" s="1"/>
  <c r="K105" i="5"/>
  <c r="K159" i="5" s="1"/>
  <c r="K67" i="3" s="1"/>
  <c r="Q71" i="2" s="1"/>
  <c r="K65" i="5"/>
  <c r="K119" i="5" s="1"/>
  <c r="K27" i="3" s="1"/>
  <c r="Q31" i="2" s="1"/>
  <c r="K103" i="5"/>
  <c r="K157" i="5" s="1"/>
  <c r="K98" i="5"/>
  <c r="K152" i="5" s="1"/>
  <c r="K108" i="5"/>
  <c r="K162" i="5" s="1"/>
  <c r="K70" i="3" s="1"/>
  <c r="Q74" i="2" s="1"/>
  <c r="K93" i="5"/>
  <c r="K147" i="5" s="1"/>
  <c r="K80" i="5"/>
  <c r="K134" i="5" s="1"/>
  <c r="K42" i="3" s="1"/>
  <c r="Q46" i="2" s="1"/>
  <c r="K74" i="5"/>
  <c r="K128" i="5" s="1"/>
  <c r="K36" i="3" s="1"/>
  <c r="Q40" i="2" s="1"/>
  <c r="K83" i="5"/>
  <c r="K137" i="5" s="1"/>
  <c r="K45" i="3" s="1"/>
  <c r="K62" i="5"/>
  <c r="K116" i="5" s="1"/>
  <c r="K68" i="5"/>
  <c r="K122" i="5" s="1"/>
  <c r="K30" i="3" s="1"/>
  <c r="K95" i="5"/>
  <c r="K149" i="5" s="1"/>
  <c r="K77" i="5"/>
  <c r="K131" i="5" s="1"/>
  <c r="K39" i="3" s="1"/>
  <c r="Q43" i="2" s="1"/>
  <c r="K78" i="5"/>
  <c r="K132" i="5" s="1"/>
  <c r="K40" i="3" s="1"/>
  <c r="Q44" i="2" s="1"/>
  <c r="K94" i="5"/>
  <c r="K148" i="5" s="1"/>
  <c r="K106" i="5"/>
  <c r="K160" i="5" s="1"/>
  <c r="K68" i="3" s="1"/>
  <c r="Q72" i="2" s="1"/>
  <c r="K92" i="5"/>
  <c r="K146" i="5" s="1"/>
  <c r="K100" i="5"/>
  <c r="K154" i="5" s="1"/>
  <c r="K79" i="5"/>
  <c r="K133" i="5" s="1"/>
  <c r="K41" i="3" s="1"/>
  <c r="Q45" i="2" s="1"/>
  <c r="K109" i="5"/>
  <c r="K163" i="5" s="1"/>
  <c r="K71" i="3" s="1"/>
  <c r="N89" i="5"/>
  <c r="N143" i="5" s="1"/>
  <c r="D143" i="5"/>
  <c r="D39" i="6"/>
  <c r="F40" i="5" s="1"/>
  <c r="P4" i="6"/>
  <c r="S14" i="6"/>
  <c r="S6" i="6"/>
  <c r="P6" i="6"/>
  <c r="J7" i="5" s="1"/>
  <c r="P14" i="6"/>
  <c r="J15" i="5" s="1"/>
  <c r="P5" i="6"/>
  <c r="J6" i="5" s="1"/>
  <c r="H50" i="3"/>
  <c r="N54" i="2" s="1"/>
  <c r="N4" i="26"/>
  <c r="D21" i="6"/>
  <c r="F22" i="5" s="1"/>
  <c r="D19" i="6"/>
  <c r="F20" i="5" s="1"/>
  <c r="D35" i="6"/>
  <c r="F36" i="5" s="1"/>
  <c r="D12" i="6"/>
  <c r="F13" i="5" s="1"/>
  <c r="P12" i="6"/>
  <c r="J13" i="5" s="1"/>
  <c r="P49" i="6"/>
  <c r="J50" i="5" s="1"/>
  <c r="P30" i="6"/>
  <c r="J31" i="5" s="1"/>
  <c r="L30" i="6"/>
  <c r="I31" i="5" s="1"/>
  <c r="I142" i="5" s="1"/>
  <c r="I50" i="3" s="1"/>
  <c r="S16" i="6"/>
  <c r="S38" i="6"/>
  <c r="P38" i="6"/>
  <c r="J39" i="5" s="1"/>
  <c r="L38" i="6"/>
  <c r="I39" i="5" s="1"/>
  <c r="S8" i="6"/>
  <c r="D31" i="6"/>
  <c r="F32" i="5" s="1"/>
  <c r="L37" i="6"/>
  <c r="I38" i="5" s="1"/>
  <c r="L40" i="6"/>
  <c r="I41" i="5" s="1"/>
  <c r="D20" i="6"/>
  <c r="F21" i="5" s="1"/>
  <c r="L53" i="6"/>
  <c r="I54" i="5" s="1"/>
  <c r="D47" i="6"/>
  <c r="F48" i="5" s="1"/>
  <c r="S42" i="6"/>
  <c r="S49" i="6"/>
  <c r="P8" i="6"/>
  <c r="J9" i="5" s="1"/>
  <c r="S40" i="6"/>
  <c r="P20" i="6"/>
  <c r="J21" i="5" s="1"/>
  <c r="P46" i="6"/>
  <c r="J47" i="5" s="1"/>
  <c r="P32" i="6"/>
  <c r="J33" i="5" s="1"/>
  <c r="S13" i="6"/>
  <c r="D50" i="6"/>
  <c r="F51" i="5" s="1"/>
  <c r="L19" i="6"/>
  <c r="I20" i="5" s="1"/>
  <c r="S32" i="6"/>
  <c r="D33" i="6"/>
  <c r="F34" i="5" s="1"/>
  <c r="P18" i="6"/>
  <c r="J19" i="5" s="1"/>
  <c r="D18" i="6"/>
  <c r="F19" i="5" s="1"/>
  <c r="P35" i="6"/>
  <c r="J36" i="5" s="1"/>
  <c r="L43" i="6"/>
  <c r="I44" i="5" s="1"/>
  <c r="L6" i="6"/>
  <c r="I7" i="5" s="1"/>
  <c r="P50" i="6"/>
  <c r="J51" i="5" s="1"/>
  <c r="D17" i="6"/>
  <c r="F18" i="5" s="1"/>
  <c r="P17" i="6"/>
  <c r="J18" i="5" s="1"/>
  <c r="D9" i="6"/>
  <c r="F10" i="5" s="1"/>
  <c r="S10" i="6"/>
  <c r="P33" i="6"/>
  <c r="J34" i="5" s="1"/>
  <c r="S48" i="6"/>
  <c r="P48" i="6"/>
  <c r="J49" i="5" s="1"/>
  <c r="D53" i="6"/>
  <c r="F54" i="5" s="1"/>
  <c r="P34" i="6"/>
  <c r="J35" i="5" s="1"/>
  <c r="P11" i="6"/>
  <c r="J12" i="5" s="1"/>
  <c r="P42" i="6"/>
  <c r="J43" i="5" s="1"/>
  <c r="S35" i="6"/>
  <c r="L5" i="6"/>
  <c r="I6" i="5" s="1"/>
  <c r="Q55" i="2"/>
  <c r="D15" i="6"/>
  <c r="F16" i="5" s="1"/>
  <c r="S36" i="6"/>
  <c r="D48" i="6"/>
  <c r="F49" i="5" s="1"/>
  <c r="D16" i="6"/>
  <c r="F17" i="5" s="1"/>
  <c r="P16" i="6"/>
  <c r="J17" i="5" s="1"/>
  <c r="S31" i="6"/>
  <c r="S39" i="6"/>
  <c r="S37" i="6"/>
  <c r="L44" i="6"/>
  <c r="I45" i="5" s="1"/>
  <c r="S44" i="6"/>
  <c r="L34" i="6"/>
  <c r="I35" i="5" s="1"/>
  <c r="S7" i="6"/>
  <c r="S15" i="6"/>
  <c r="D45" i="6"/>
  <c r="F46" i="5" s="1"/>
  <c r="S45" i="6"/>
  <c r="L50" i="6"/>
  <c r="I51" i="5" s="1"/>
  <c r="S19" i="6"/>
  <c r="P9" i="6"/>
  <c r="J10" i="5" s="1"/>
  <c r="P21" i="6"/>
  <c r="J22" i="5" s="1"/>
  <c r="P10" i="6"/>
  <c r="J11" i="5" s="1"/>
  <c r="L33" i="6"/>
  <c r="I34" i="5" s="1"/>
  <c r="L13" i="6"/>
  <c r="I14" i="5" s="1"/>
  <c r="R29" i="3"/>
  <c r="I9" i="6"/>
  <c r="G10" i="5" s="1"/>
  <c r="R30" i="3"/>
  <c r="I10" i="6"/>
  <c r="G11" i="5" s="1"/>
  <c r="R63" i="3"/>
  <c r="I43" i="6"/>
  <c r="G44" i="5" s="1"/>
  <c r="R32" i="3"/>
  <c r="I12" i="6"/>
  <c r="G13" i="5" s="1"/>
  <c r="R36" i="3"/>
  <c r="I16" i="6"/>
  <c r="G17" i="5" s="1"/>
  <c r="R73" i="3"/>
  <c r="I53" i="6"/>
  <c r="G54" i="5" s="1"/>
  <c r="R67" i="3"/>
  <c r="I47" i="6"/>
  <c r="G48" i="5" s="1"/>
  <c r="P47" i="6"/>
  <c r="J48" i="5" s="1"/>
  <c r="R62" i="3"/>
  <c r="I42" i="6"/>
  <c r="G43" i="5" s="1"/>
  <c r="S51" i="6"/>
  <c r="P45" i="6"/>
  <c r="J46" i="5" s="1"/>
  <c r="I6" i="6"/>
  <c r="G7" i="5" s="1"/>
  <c r="C54" i="6"/>
  <c r="O54" i="6"/>
  <c r="F54" i="6"/>
  <c r="R70" i="3"/>
  <c r="I50" i="6"/>
  <c r="G51" i="5" s="1"/>
  <c r="R34" i="3"/>
  <c r="I14" i="6"/>
  <c r="G15" i="5" s="1"/>
  <c r="L17" i="6"/>
  <c r="I18" i="5" s="1"/>
  <c r="D4" i="26"/>
  <c r="S9" i="6"/>
  <c r="S21" i="6"/>
  <c r="R52" i="3"/>
  <c r="I32" i="6"/>
  <c r="G33" i="5" s="1"/>
  <c r="P43" i="6"/>
  <c r="J44" i="5" s="1"/>
  <c r="R53" i="3"/>
  <c r="I33" i="6"/>
  <c r="G34" i="5" s="1"/>
  <c r="L41" i="6"/>
  <c r="I42" i="5" s="1"/>
  <c r="D13" i="6"/>
  <c r="F14" i="5" s="1"/>
  <c r="L48" i="6"/>
  <c r="I49" i="5" s="1"/>
  <c r="I8" i="6"/>
  <c r="G9" i="5" s="1"/>
  <c r="R51" i="3"/>
  <c r="I31" i="6"/>
  <c r="G32" i="5" s="1"/>
  <c r="G143" i="5" s="1"/>
  <c r="R59" i="3"/>
  <c r="I39" i="6"/>
  <c r="G40" i="5" s="1"/>
  <c r="D37" i="6"/>
  <c r="F38" i="5" s="1"/>
  <c r="R57" i="3"/>
  <c r="I37" i="6"/>
  <c r="G38" i="5" s="1"/>
  <c r="R40" i="3"/>
  <c r="I20" i="6"/>
  <c r="G21" i="5" s="1"/>
  <c r="R54" i="3"/>
  <c r="I34" i="6"/>
  <c r="G35" i="5" s="1"/>
  <c r="S34" i="6"/>
  <c r="S47" i="6"/>
  <c r="S11" i="6"/>
  <c r="I7" i="6"/>
  <c r="G8" i="5" s="1"/>
  <c r="R35" i="3"/>
  <c r="I15" i="6"/>
  <c r="G16" i="5" s="1"/>
  <c r="R38" i="3"/>
  <c r="I18" i="6"/>
  <c r="G19" i="5" s="1"/>
  <c r="H54" i="6"/>
  <c r="I4" i="6"/>
  <c r="E54" i="6"/>
  <c r="M54" i="6"/>
  <c r="S50" i="6"/>
  <c r="L14" i="6"/>
  <c r="I15" i="5" s="1"/>
  <c r="P19" i="6"/>
  <c r="J20" i="5" s="1"/>
  <c r="R66" i="3"/>
  <c r="I46" i="6"/>
  <c r="G47" i="5" s="1"/>
  <c r="D46" i="6"/>
  <c r="F47" i="5" s="1"/>
  <c r="L10" i="6"/>
  <c r="I11" i="5" s="1"/>
  <c r="R55" i="3"/>
  <c r="I35" i="6"/>
  <c r="G36" i="5" s="1"/>
  <c r="D32" i="6"/>
  <c r="F33" i="5" s="1"/>
  <c r="L32" i="6"/>
  <c r="I33" i="5" s="1"/>
  <c r="S43" i="6"/>
  <c r="S33" i="6"/>
  <c r="R61" i="3"/>
  <c r="I41" i="6"/>
  <c r="G42" i="5" s="1"/>
  <c r="P41" i="6"/>
  <c r="J42" i="5" s="1"/>
  <c r="R33" i="3"/>
  <c r="I13" i="6"/>
  <c r="G14" i="5" s="1"/>
  <c r="D36" i="6"/>
  <c r="F37" i="5" s="1"/>
  <c r="P36" i="6"/>
  <c r="J37" i="5" s="1"/>
  <c r="L12" i="6"/>
  <c r="I13" i="5" s="1"/>
  <c r="S12" i="6"/>
  <c r="D49" i="6"/>
  <c r="F50" i="5" s="1"/>
  <c r="D30" i="6"/>
  <c r="F31" i="5" s="1"/>
  <c r="D38" i="6"/>
  <c r="F39" i="5" s="1"/>
  <c r="D8" i="6"/>
  <c r="F9" i="5" s="1"/>
  <c r="L31" i="6"/>
  <c r="I32" i="5" s="1"/>
  <c r="I143" i="5" s="1"/>
  <c r="L39" i="6"/>
  <c r="I40" i="5" s="1"/>
  <c r="R64" i="3"/>
  <c r="I44" i="6"/>
  <c r="G45" i="5" s="1"/>
  <c r="P44" i="6"/>
  <c r="J45" i="5" s="1"/>
  <c r="P40" i="6"/>
  <c r="J41" i="5" s="1"/>
  <c r="R60" i="3"/>
  <c r="I40" i="6"/>
  <c r="G41" i="5" s="1"/>
  <c r="L20" i="6"/>
  <c r="I21" i="5" s="1"/>
  <c r="P53" i="6"/>
  <c r="J54" i="5" s="1"/>
  <c r="D11" i="6"/>
  <c r="F12" i="5" s="1"/>
  <c r="L42" i="6"/>
  <c r="L7" i="6"/>
  <c r="I8" i="5" s="1"/>
  <c r="L51" i="6"/>
  <c r="I52" i="5" s="1"/>
  <c r="L15" i="6"/>
  <c r="I16" i="5" s="1"/>
  <c r="L18" i="6"/>
  <c r="I19" i="5" s="1"/>
  <c r="S18" i="6"/>
  <c r="J54" i="6"/>
  <c r="L4" i="6"/>
  <c r="Q54" i="6"/>
  <c r="S4" i="6"/>
  <c r="R54" i="6"/>
  <c r="S5" i="6"/>
  <c r="R37" i="3"/>
  <c r="I17" i="6"/>
  <c r="G18" i="5" s="1"/>
  <c r="S17" i="6"/>
  <c r="L9" i="6"/>
  <c r="I10" i="5" s="1"/>
  <c r="R41" i="3"/>
  <c r="I21" i="6"/>
  <c r="G22" i="5" s="1"/>
  <c r="L21" i="6"/>
  <c r="I22" i="5" s="1"/>
  <c r="S46" i="6"/>
  <c r="L46" i="6"/>
  <c r="I47" i="5" s="1"/>
  <c r="D10" i="6"/>
  <c r="F11" i="5" s="1"/>
  <c r="L35" i="6"/>
  <c r="D43" i="6"/>
  <c r="F44" i="5" s="1"/>
  <c r="D41" i="6"/>
  <c r="F42" i="5" s="1"/>
  <c r="S41" i="6"/>
  <c r="P13" i="6"/>
  <c r="J14" i="5" s="1"/>
  <c r="L36" i="6"/>
  <c r="I37" i="5" s="1"/>
  <c r="R56" i="3"/>
  <c r="I36" i="6"/>
  <c r="G37" i="5" s="1"/>
  <c r="I48" i="6"/>
  <c r="G49" i="5" s="1"/>
  <c r="R69" i="3"/>
  <c r="I49" i="6"/>
  <c r="G50" i="5" s="1"/>
  <c r="L49" i="6"/>
  <c r="I50" i="5" s="1"/>
  <c r="R50" i="3"/>
  <c r="I30" i="6"/>
  <c r="G31" i="5" s="1"/>
  <c r="G142" i="5" s="1"/>
  <c r="S30" i="6"/>
  <c r="R58" i="3"/>
  <c r="I38" i="6"/>
  <c r="G39" i="5" s="1"/>
  <c r="L8" i="6"/>
  <c r="P31" i="6"/>
  <c r="J32" i="5" s="1"/>
  <c r="P39" i="6"/>
  <c r="J40" i="5" s="1"/>
  <c r="P37" i="6"/>
  <c r="D44" i="6"/>
  <c r="F45" i="5" s="1"/>
  <c r="D40" i="6"/>
  <c r="F41" i="5" s="1"/>
  <c r="S20" i="6"/>
  <c r="S53" i="6"/>
  <c r="D34" i="6"/>
  <c r="F35" i="5" s="1"/>
  <c r="L47" i="6"/>
  <c r="I48" i="5" s="1"/>
  <c r="R31" i="3"/>
  <c r="I11" i="6"/>
  <c r="G12" i="5" s="1"/>
  <c r="L11" i="6"/>
  <c r="I12" i="5" s="1"/>
  <c r="D42" i="6"/>
  <c r="F43" i="5" s="1"/>
  <c r="P7" i="6"/>
  <c r="R71" i="3"/>
  <c r="I51" i="6"/>
  <c r="G52" i="5" s="1"/>
  <c r="P51" i="6"/>
  <c r="J52" i="5" s="1"/>
  <c r="P15" i="6"/>
  <c r="R65" i="3"/>
  <c r="I45" i="6"/>
  <c r="G46" i="5" s="1"/>
  <c r="L45" i="6"/>
  <c r="I46" i="5" s="1"/>
  <c r="D6" i="6"/>
  <c r="G54" i="6"/>
  <c r="K54" i="6"/>
  <c r="D4" i="6"/>
  <c r="B54" i="6"/>
  <c r="D14" i="6"/>
  <c r="F15" i="5" s="1"/>
  <c r="D5" i="6"/>
  <c r="F6" i="5" s="1"/>
  <c r="I5" i="6"/>
  <c r="G6" i="5" s="1"/>
  <c r="R39" i="3"/>
  <c r="I19" i="6"/>
  <c r="G20" i="5" s="1"/>
  <c r="K47" i="4"/>
  <c r="K48" i="4" s="1"/>
  <c r="K90" i="5" s="1"/>
  <c r="K144" i="5" s="1"/>
  <c r="K59" i="4"/>
  <c r="K60" i="4" s="1"/>
  <c r="K91" i="5" s="1"/>
  <c r="K145" i="5" s="1"/>
  <c r="D60" i="5"/>
  <c r="N21" i="3"/>
  <c r="N60" i="5" s="1"/>
  <c r="L20" i="1"/>
  <c r="L19" i="1"/>
  <c r="L16" i="1"/>
  <c r="L18" i="1"/>
  <c r="L21" i="1"/>
  <c r="L17" i="1"/>
  <c r="L24" i="1"/>
  <c r="L7" i="1"/>
  <c r="L9" i="1"/>
  <c r="L23" i="1"/>
  <c r="S18" i="3"/>
  <c r="D3" i="13"/>
  <c r="H23" i="4"/>
  <c r="H59" i="4" s="1"/>
  <c r="H60" i="4" s="1"/>
  <c r="H91" i="5" s="1"/>
  <c r="M23" i="4"/>
  <c r="M59" i="5" s="1"/>
  <c r="C17" i="13"/>
  <c r="D4" i="13"/>
  <c r="F12" i="19"/>
  <c r="F22" i="19" s="1"/>
  <c r="N46" i="4"/>
  <c r="I23" i="4"/>
  <c r="I59" i="5" s="1"/>
  <c r="J23" i="4"/>
  <c r="J47" i="4" s="1"/>
  <c r="J48" i="4" s="1"/>
  <c r="J90" i="5" s="1"/>
  <c r="D23" i="4"/>
  <c r="D59" i="5" s="1"/>
  <c r="G23" i="4"/>
  <c r="G59" i="5" s="1"/>
  <c r="F23" i="4"/>
  <c r="F59" i="4" s="1"/>
  <c r="F60" i="4" s="1"/>
  <c r="F91" i="5" s="1"/>
  <c r="L23" i="4"/>
  <c r="E23" i="4"/>
  <c r="E59" i="5" s="1"/>
  <c r="J15" i="1"/>
  <c r="N15" i="1" s="1"/>
  <c r="J14" i="2"/>
  <c r="E51" i="3"/>
  <c r="K55" i="2" s="1"/>
  <c r="O60" i="5"/>
  <c r="T60" i="5" s="1"/>
  <c r="E50" i="3"/>
  <c r="K54" i="2" s="1"/>
  <c r="J22" i="1"/>
  <c r="N22" i="1" s="1"/>
  <c r="L59" i="5" l="1"/>
  <c r="L107" i="5" s="1"/>
  <c r="L161" i="5" s="1"/>
  <c r="L69" i="3" s="1"/>
  <c r="R73" i="2" s="1"/>
  <c r="L47" i="4"/>
  <c r="U30" i="6"/>
  <c r="V30" i="6" s="1"/>
  <c r="D5" i="26"/>
  <c r="D25" i="26" s="1"/>
  <c r="D24" i="26"/>
  <c r="N5" i="26"/>
  <c r="N25" i="26" s="1"/>
  <c r="N24" i="26"/>
  <c r="U12" i="6"/>
  <c r="V12" i="6" s="1"/>
  <c r="U5" i="6"/>
  <c r="V5" i="6" s="1"/>
  <c r="U17" i="6"/>
  <c r="V17" i="6" s="1"/>
  <c r="U21" i="6"/>
  <c r="V21" i="6" s="1"/>
  <c r="U19" i="6"/>
  <c r="V19" i="6" s="1"/>
  <c r="U15" i="6"/>
  <c r="V15" i="6" s="1"/>
  <c r="U10" i="6"/>
  <c r="V10" i="6" s="1"/>
  <c r="U6" i="6"/>
  <c r="V6" i="6" s="1"/>
  <c r="U13" i="6"/>
  <c r="V13" i="6" s="1"/>
  <c r="U20" i="6"/>
  <c r="V20" i="6" s="1"/>
  <c r="U4" i="6"/>
  <c r="V4" i="6" s="1"/>
  <c r="U18" i="6"/>
  <c r="V18" i="6" s="1"/>
  <c r="U11" i="6"/>
  <c r="V11" i="6" s="1"/>
  <c r="U9" i="6"/>
  <c r="V9" i="6" s="1"/>
  <c r="U7" i="6"/>
  <c r="V7" i="6" s="1"/>
  <c r="U8" i="6"/>
  <c r="V8" i="6" s="1"/>
  <c r="U16" i="6"/>
  <c r="V16" i="6" s="1"/>
  <c r="U14" i="6"/>
  <c r="V14" i="6" s="1"/>
  <c r="U39" i="6"/>
  <c r="V39" i="6" s="1"/>
  <c r="U47" i="6"/>
  <c r="V47" i="6" s="1"/>
  <c r="U45" i="6"/>
  <c r="V45" i="6" s="1"/>
  <c r="U46" i="6"/>
  <c r="V46" i="6" s="1"/>
  <c r="U33" i="6"/>
  <c r="V33" i="6" s="1"/>
  <c r="U50" i="6"/>
  <c r="V50" i="6" s="1"/>
  <c r="U34" i="6"/>
  <c r="V34" i="6" s="1"/>
  <c r="U44" i="6"/>
  <c r="V44" i="6" s="1"/>
  <c r="U31" i="6"/>
  <c r="V31" i="6" s="1"/>
  <c r="U36" i="6"/>
  <c r="V36" i="6" s="1"/>
  <c r="U32" i="6"/>
  <c r="V32" i="6" s="1"/>
  <c r="U53" i="6"/>
  <c r="V53" i="6" s="1"/>
  <c r="U43" i="6"/>
  <c r="V43" i="6" s="1"/>
  <c r="U35" i="6"/>
  <c r="V35" i="6" s="1"/>
  <c r="U49" i="6"/>
  <c r="V49" i="6" s="1"/>
  <c r="U38" i="6"/>
  <c r="V38" i="6" s="1"/>
  <c r="U48" i="6"/>
  <c r="V48" i="6" s="1"/>
  <c r="U40" i="6"/>
  <c r="V40" i="6" s="1"/>
  <c r="U42" i="6"/>
  <c r="V42" i="6" s="1"/>
  <c r="U41" i="6"/>
  <c r="V41" i="6" s="1"/>
  <c r="U51" i="6"/>
  <c r="V51" i="6" s="1"/>
  <c r="U37" i="6"/>
  <c r="V37" i="6" s="1"/>
  <c r="Q42" i="2"/>
  <c r="Q47" i="2"/>
  <c r="M7" i="5"/>
  <c r="Q49" i="2"/>
  <c r="Q41" i="2"/>
  <c r="Q39" i="2"/>
  <c r="Q53" i="2"/>
  <c r="Q75" i="2"/>
  <c r="Q34" i="2"/>
  <c r="Q73" i="2"/>
  <c r="I86" i="5"/>
  <c r="I140" i="5" s="1"/>
  <c r="I48" i="3" s="1"/>
  <c r="I67" i="5"/>
  <c r="I121" i="5" s="1"/>
  <c r="I29" i="3" s="1"/>
  <c r="I96" i="5"/>
  <c r="I150" i="5" s="1"/>
  <c r="I76" i="5"/>
  <c r="I130" i="5" s="1"/>
  <c r="I38" i="3" s="1"/>
  <c r="I110" i="5"/>
  <c r="I164" i="5" s="1"/>
  <c r="I72" i="3" s="1"/>
  <c r="I66" i="5"/>
  <c r="I70" i="5"/>
  <c r="I124" i="5" s="1"/>
  <c r="I32" i="3" s="1"/>
  <c r="I136" i="5"/>
  <c r="I44" i="3" s="1"/>
  <c r="I93" i="5"/>
  <c r="I63" i="5"/>
  <c r="I117" i="5" s="1"/>
  <c r="I25" i="3" s="1"/>
  <c r="I75" i="5"/>
  <c r="I129" i="5" s="1"/>
  <c r="I37" i="3" s="1"/>
  <c r="O41" i="2" s="1"/>
  <c r="I87" i="5"/>
  <c r="I141" i="5" s="1"/>
  <c r="I49" i="3" s="1"/>
  <c r="I65" i="5"/>
  <c r="I119" i="5" s="1"/>
  <c r="I27" i="3" s="1"/>
  <c r="O31" i="2" s="1"/>
  <c r="I81" i="5"/>
  <c r="I135" i="5" s="1"/>
  <c r="I43" i="3" s="1"/>
  <c r="I85" i="5"/>
  <c r="I139" i="5" s="1"/>
  <c r="I47" i="3" s="1"/>
  <c r="I74" i="5"/>
  <c r="I128" i="5" s="1"/>
  <c r="I36" i="3" s="1"/>
  <c r="T36" i="3" s="1"/>
  <c r="I79" i="5"/>
  <c r="I133" i="5" s="1"/>
  <c r="I41" i="3" s="1"/>
  <c r="I83" i="5"/>
  <c r="I137" i="5" s="1"/>
  <c r="I45" i="3" s="1"/>
  <c r="I72" i="5"/>
  <c r="I126" i="5" s="1"/>
  <c r="I34" i="3" s="1"/>
  <c r="I80" i="5"/>
  <c r="I134" i="5" s="1"/>
  <c r="I42" i="3" s="1"/>
  <c r="I99" i="5"/>
  <c r="I153" i="5" s="1"/>
  <c r="I103" i="5"/>
  <c r="I157" i="5" s="1"/>
  <c r="I94" i="5"/>
  <c r="I148" i="5" s="1"/>
  <c r="I71" i="5"/>
  <c r="I125" i="5" s="1"/>
  <c r="I33" i="3" s="1"/>
  <c r="I101" i="5"/>
  <c r="I155" i="5" s="1"/>
  <c r="I62" i="5"/>
  <c r="I64" i="5"/>
  <c r="I118" i="5" s="1"/>
  <c r="I26" i="3" s="1"/>
  <c r="I68" i="5"/>
  <c r="I122" i="5" s="1"/>
  <c r="I30" i="3" s="1"/>
  <c r="I95" i="5"/>
  <c r="I149" i="5" s="1"/>
  <c r="I111" i="5"/>
  <c r="I165" i="5" s="1"/>
  <c r="I73" i="5"/>
  <c r="I127" i="5" s="1"/>
  <c r="I35" i="3" s="1"/>
  <c r="I78" i="5"/>
  <c r="I132" i="5" s="1"/>
  <c r="I40" i="3" s="1"/>
  <c r="I102" i="5"/>
  <c r="I156" i="5" s="1"/>
  <c r="I97" i="5"/>
  <c r="I151" i="5" s="1"/>
  <c r="I106" i="5"/>
  <c r="I160" i="5" s="1"/>
  <c r="I68" i="3" s="1"/>
  <c r="I109" i="5"/>
  <c r="I163" i="5" s="1"/>
  <c r="I71" i="3" s="1"/>
  <c r="I105" i="5"/>
  <c r="I159" i="5" s="1"/>
  <c r="I67" i="3" s="1"/>
  <c r="I69" i="5"/>
  <c r="I123" i="5" s="1"/>
  <c r="I31" i="3" s="1"/>
  <c r="I158" i="5"/>
  <c r="I84" i="5"/>
  <c r="I138" i="5" s="1"/>
  <c r="I46" i="3" s="1"/>
  <c r="I77" i="5"/>
  <c r="I131" i="5" s="1"/>
  <c r="I39" i="3" s="1"/>
  <c r="O43" i="2" s="1"/>
  <c r="I107" i="5"/>
  <c r="I161" i="5" s="1"/>
  <c r="I69" i="3" s="1"/>
  <c r="I108" i="5"/>
  <c r="I162" i="5" s="1"/>
  <c r="I70" i="3" s="1"/>
  <c r="I98" i="5"/>
  <c r="I152" i="5" s="1"/>
  <c r="I92" i="5"/>
  <c r="I146" i="5" s="1"/>
  <c r="I100" i="5"/>
  <c r="M100" i="5"/>
  <c r="M66" i="5"/>
  <c r="M78" i="5"/>
  <c r="M108" i="5"/>
  <c r="M102" i="5"/>
  <c r="M63" i="5"/>
  <c r="M67" i="5"/>
  <c r="M87" i="5"/>
  <c r="M141" i="5" s="1"/>
  <c r="M49" i="3" s="1"/>
  <c r="S53" i="2" s="1"/>
  <c r="M107" i="5"/>
  <c r="M106" i="5"/>
  <c r="M68" i="5"/>
  <c r="M80" i="5"/>
  <c r="M134" i="5" s="1"/>
  <c r="M42" i="3" s="1"/>
  <c r="S46" i="2" s="1"/>
  <c r="M97" i="5"/>
  <c r="M96" i="5"/>
  <c r="M62" i="5"/>
  <c r="M105" i="5"/>
  <c r="M111" i="5"/>
  <c r="M73" i="5"/>
  <c r="M71" i="5"/>
  <c r="M101" i="5"/>
  <c r="M64" i="5"/>
  <c r="M76" i="5"/>
  <c r="M84" i="5"/>
  <c r="M138" i="5" s="1"/>
  <c r="M46" i="3" s="1"/>
  <c r="S50" i="2" s="1"/>
  <c r="M110" i="5"/>
  <c r="M164" i="5" s="1"/>
  <c r="M72" i="3" s="1"/>
  <c r="S76" i="2" s="1"/>
  <c r="M95" i="5"/>
  <c r="M65" i="5"/>
  <c r="M69" i="5"/>
  <c r="M85" i="5"/>
  <c r="M139" i="5" s="1"/>
  <c r="M47" i="3" s="1"/>
  <c r="S51" i="2" s="1"/>
  <c r="M74" i="5"/>
  <c r="M75" i="5"/>
  <c r="M103" i="5"/>
  <c r="M98" i="5"/>
  <c r="M94" i="5"/>
  <c r="M136" i="5"/>
  <c r="M44" i="3" s="1"/>
  <c r="S48" i="2" s="1"/>
  <c r="M86" i="5"/>
  <c r="M140" i="5" s="1"/>
  <c r="M48" i="3" s="1"/>
  <c r="S52" i="2" s="1"/>
  <c r="M79" i="5"/>
  <c r="M83" i="5"/>
  <c r="M137" i="5" s="1"/>
  <c r="M45" i="3" s="1"/>
  <c r="S49" i="2" s="1"/>
  <c r="M72" i="5"/>
  <c r="M99" i="5"/>
  <c r="M77" i="5"/>
  <c r="M109" i="5"/>
  <c r="M70" i="5"/>
  <c r="M81" i="5"/>
  <c r="M135" i="5" s="1"/>
  <c r="M92" i="5"/>
  <c r="M93" i="5"/>
  <c r="Q35" i="2"/>
  <c r="J144" i="5"/>
  <c r="J52" i="3" s="1"/>
  <c r="P56" i="2" s="1"/>
  <c r="G74" i="5"/>
  <c r="G128" i="5" s="1"/>
  <c r="G36" i="3" s="1"/>
  <c r="G136" i="5"/>
  <c r="G44" i="3" s="1"/>
  <c r="M48" i="2" s="1"/>
  <c r="G67" i="5"/>
  <c r="G121" i="5" s="1"/>
  <c r="G29" i="3" s="1"/>
  <c r="G83" i="5"/>
  <c r="G137" i="5" s="1"/>
  <c r="G45" i="3" s="1"/>
  <c r="M49" i="2" s="1"/>
  <c r="G96" i="5"/>
  <c r="G150" i="5" s="1"/>
  <c r="G62" i="5"/>
  <c r="G64" i="5"/>
  <c r="G118" i="5" s="1"/>
  <c r="G26" i="3" s="1"/>
  <c r="M30" i="2" s="1"/>
  <c r="G84" i="5"/>
  <c r="G138" i="5" s="1"/>
  <c r="G46" i="3" s="1"/>
  <c r="M50" i="2" s="1"/>
  <c r="G99" i="5"/>
  <c r="G153" i="5" s="1"/>
  <c r="G86" i="5"/>
  <c r="G140" i="5" s="1"/>
  <c r="G48" i="3" s="1"/>
  <c r="M52" i="2" s="1"/>
  <c r="G79" i="5"/>
  <c r="G133" i="5" s="1"/>
  <c r="G41" i="3" s="1"/>
  <c r="G106" i="5"/>
  <c r="G160" i="5" s="1"/>
  <c r="G68" i="3" s="1"/>
  <c r="M72" i="2" s="1"/>
  <c r="G68" i="5"/>
  <c r="G122" i="5" s="1"/>
  <c r="G30" i="3" s="1"/>
  <c r="M34" i="2" s="1"/>
  <c r="G109" i="5"/>
  <c r="G163" i="5" s="1"/>
  <c r="G71" i="3" s="1"/>
  <c r="G70" i="5"/>
  <c r="G124" i="5" s="1"/>
  <c r="G32" i="3" s="1"/>
  <c r="M36" i="2" s="1"/>
  <c r="G93" i="5"/>
  <c r="G147" i="5" s="1"/>
  <c r="G63" i="5"/>
  <c r="G117" i="5" s="1"/>
  <c r="G25" i="3" s="1"/>
  <c r="M29" i="2" s="1"/>
  <c r="G75" i="5"/>
  <c r="G129" i="5" s="1"/>
  <c r="G37" i="3" s="1"/>
  <c r="G87" i="5"/>
  <c r="G141" i="5" s="1"/>
  <c r="G49" i="3" s="1"/>
  <c r="M53" i="2" s="1"/>
  <c r="G105" i="5"/>
  <c r="G159" i="5" s="1"/>
  <c r="G67" i="3" s="1"/>
  <c r="G77" i="5"/>
  <c r="G131" i="5" s="1"/>
  <c r="G39" i="3" s="1"/>
  <c r="M43" i="2" s="1"/>
  <c r="G81" i="5"/>
  <c r="G135" i="5" s="1"/>
  <c r="G43" i="3" s="1"/>
  <c r="M47" i="2" s="1"/>
  <c r="G108" i="5"/>
  <c r="G162" i="5" s="1"/>
  <c r="G70" i="3" s="1"/>
  <c r="G107" i="5"/>
  <c r="G161" i="5" s="1"/>
  <c r="G69" i="3" s="1"/>
  <c r="M73" i="2" s="1"/>
  <c r="G95" i="5"/>
  <c r="G149" i="5" s="1"/>
  <c r="G65" i="5"/>
  <c r="G119" i="5" s="1"/>
  <c r="G27" i="3" s="1"/>
  <c r="M31" i="2" s="1"/>
  <c r="G69" i="5"/>
  <c r="G85" i="5"/>
  <c r="G139" i="5" s="1"/>
  <c r="G47" i="3" s="1"/>
  <c r="M51" i="2" s="1"/>
  <c r="G98" i="5"/>
  <c r="G152" i="5" s="1"/>
  <c r="G92" i="5"/>
  <c r="G146" i="5" s="1"/>
  <c r="G66" i="5"/>
  <c r="G120" i="5" s="1"/>
  <c r="G28" i="3" s="1"/>
  <c r="M32" i="2" s="1"/>
  <c r="G78" i="5"/>
  <c r="G132" i="5" s="1"/>
  <c r="G40" i="3" s="1"/>
  <c r="G71" i="5"/>
  <c r="G125" i="5" s="1"/>
  <c r="G33" i="3" s="1"/>
  <c r="M37" i="2" s="1"/>
  <c r="G101" i="5"/>
  <c r="G155" i="5" s="1"/>
  <c r="G111" i="5"/>
  <c r="G165" i="5" s="1"/>
  <c r="G102" i="5"/>
  <c r="G156" i="5" s="1"/>
  <c r="G80" i="5"/>
  <c r="G134" i="5" s="1"/>
  <c r="G42" i="3" s="1"/>
  <c r="M46" i="2" s="1"/>
  <c r="G94" i="5"/>
  <c r="G148" i="5" s="1"/>
  <c r="G97" i="5"/>
  <c r="G151" i="5" s="1"/>
  <c r="G100" i="5"/>
  <c r="G154" i="5" s="1"/>
  <c r="G72" i="5"/>
  <c r="G126" i="5" s="1"/>
  <c r="G34" i="3" s="1"/>
  <c r="M38" i="2" s="1"/>
  <c r="G110" i="5"/>
  <c r="G164" i="5" s="1"/>
  <c r="G72" i="3" s="1"/>
  <c r="M76" i="2" s="1"/>
  <c r="G103" i="5"/>
  <c r="G157" i="5" s="1"/>
  <c r="G158" i="5"/>
  <c r="G76" i="5"/>
  <c r="G130" i="5" s="1"/>
  <c r="G38" i="3" s="1"/>
  <c r="M42" i="2" s="1"/>
  <c r="G73" i="5"/>
  <c r="G127" i="5" s="1"/>
  <c r="G35" i="3" s="1"/>
  <c r="G123" i="5"/>
  <c r="G31" i="3" s="1"/>
  <c r="M35" i="2" s="1"/>
  <c r="K166" i="5"/>
  <c r="K24" i="3"/>
  <c r="E66" i="5"/>
  <c r="E120" i="5" s="1"/>
  <c r="E28" i="3" s="1"/>
  <c r="K32" i="2" s="1"/>
  <c r="E74" i="5"/>
  <c r="E128" i="5" s="1"/>
  <c r="E36" i="3" s="1"/>
  <c r="K40" i="2" s="1"/>
  <c r="E136" i="5"/>
  <c r="E44" i="3" s="1"/>
  <c r="K48" i="2" s="1"/>
  <c r="E79" i="5"/>
  <c r="E133" i="5" s="1"/>
  <c r="E41" i="3" s="1"/>
  <c r="K45" i="2" s="1"/>
  <c r="E83" i="5"/>
  <c r="E137" i="5" s="1"/>
  <c r="E45" i="3" s="1"/>
  <c r="K49" i="2" s="1"/>
  <c r="E101" i="5"/>
  <c r="E155" i="5" s="1"/>
  <c r="E64" i="5"/>
  <c r="E118" i="5" s="1"/>
  <c r="E26" i="3" s="1"/>
  <c r="K30" i="2" s="1"/>
  <c r="E80" i="5"/>
  <c r="E134" i="5" s="1"/>
  <c r="E42" i="3" s="1"/>
  <c r="K46" i="2" s="1"/>
  <c r="E105" i="5"/>
  <c r="E159" i="5" s="1"/>
  <c r="E67" i="3" s="1"/>
  <c r="K71" i="2" s="1"/>
  <c r="E78" i="5"/>
  <c r="E132" i="5" s="1"/>
  <c r="E40" i="3" s="1"/>
  <c r="K44" i="2" s="1"/>
  <c r="E108" i="5"/>
  <c r="E162" i="5" s="1"/>
  <c r="E70" i="3" s="1"/>
  <c r="K74" i="2" s="1"/>
  <c r="E97" i="5"/>
  <c r="E151" i="5" s="1"/>
  <c r="E63" i="5"/>
  <c r="E117" i="5" s="1"/>
  <c r="E25" i="3" s="1"/>
  <c r="K29" i="2" s="1"/>
  <c r="E87" i="5"/>
  <c r="E141" i="5" s="1"/>
  <c r="E49" i="3" s="1"/>
  <c r="K53" i="2" s="1"/>
  <c r="E72" i="5"/>
  <c r="E126" i="5" s="1"/>
  <c r="E34" i="3" s="1"/>
  <c r="K38" i="2" s="1"/>
  <c r="E84" i="5"/>
  <c r="E138" i="5" s="1"/>
  <c r="E46" i="3" s="1"/>
  <c r="K50" i="2" s="1"/>
  <c r="E111" i="5"/>
  <c r="E165" i="5" s="1"/>
  <c r="E77" i="5"/>
  <c r="E131" i="5" s="1"/>
  <c r="E39" i="3" s="1"/>
  <c r="K43" i="2" s="1"/>
  <c r="E106" i="5"/>
  <c r="E160" i="5" s="1"/>
  <c r="E68" i="3" s="1"/>
  <c r="K72" i="2" s="1"/>
  <c r="E65" i="5"/>
  <c r="E119" i="5" s="1"/>
  <c r="E27" i="3" s="1"/>
  <c r="K31" i="2" s="1"/>
  <c r="E98" i="5"/>
  <c r="E152" i="5" s="1"/>
  <c r="E158" i="5"/>
  <c r="E93" i="5"/>
  <c r="E147" i="5" s="1"/>
  <c r="E67" i="5"/>
  <c r="E121" i="5" s="1"/>
  <c r="E29" i="3" s="1"/>
  <c r="K33" i="2" s="1"/>
  <c r="E69" i="5"/>
  <c r="E123" i="5" s="1"/>
  <c r="E31" i="3" s="1"/>
  <c r="K35" i="2" s="1"/>
  <c r="E85" i="5"/>
  <c r="E139" i="5" s="1"/>
  <c r="E47" i="3" s="1"/>
  <c r="K51" i="2" s="1"/>
  <c r="E109" i="5"/>
  <c r="E163" i="5" s="1"/>
  <c r="E71" i="3" s="1"/>
  <c r="K75" i="2" s="1"/>
  <c r="E100" i="5"/>
  <c r="E154" i="5" s="1"/>
  <c r="E70" i="5"/>
  <c r="E124" i="5" s="1"/>
  <c r="E32" i="3" s="1"/>
  <c r="K36" i="2" s="1"/>
  <c r="E71" i="5"/>
  <c r="E125" i="5" s="1"/>
  <c r="E33" i="3" s="1"/>
  <c r="K37" i="2" s="1"/>
  <c r="E62" i="5"/>
  <c r="E116" i="5" s="1"/>
  <c r="E68" i="5"/>
  <c r="E122" i="5" s="1"/>
  <c r="E30" i="3" s="1"/>
  <c r="K34" i="2" s="1"/>
  <c r="E76" i="5"/>
  <c r="E130" i="5" s="1"/>
  <c r="E38" i="3" s="1"/>
  <c r="K42" i="2" s="1"/>
  <c r="E94" i="5"/>
  <c r="E148" i="5" s="1"/>
  <c r="E102" i="5"/>
  <c r="E156" i="5" s="1"/>
  <c r="E75" i="5"/>
  <c r="E129" i="5" s="1"/>
  <c r="E37" i="3" s="1"/>
  <c r="K41" i="2" s="1"/>
  <c r="E107" i="5"/>
  <c r="E161" i="5" s="1"/>
  <c r="E69" i="3" s="1"/>
  <c r="K73" i="2" s="1"/>
  <c r="E96" i="5"/>
  <c r="E150" i="5" s="1"/>
  <c r="E110" i="5"/>
  <c r="E164" i="5" s="1"/>
  <c r="E72" i="3" s="1"/>
  <c r="K76" i="2" s="1"/>
  <c r="E99" i="5"/>
  <c r="E153" i="5" s="1"/>
  <c r="E92" i="5"/>
  <c r="E146" i="5" s="1"/>
  <c r="E95" i="5"/>
  <c r="E149" i="5" s="1"/>
  <c r="E73" i="5"/>
  <c r="E127" i="5" s="1"/>
  <c r="E35" i="3" s="1"/>
  <c r="K39" i="2" s="1"/>
  <c r="E86" i="5"/>
  <c r="E140" i="5" s="1"/>
  <c r="E48" i="3" s="1"/>
  <c r="K52" i="2" s="1"/>
  <c r="E81" i="5"/>
  <c r="E135" i="5" s="1"/>
  <c r="E43" i="3" s="1"/>
  <c r="K47" i="2" s="1"/>
  <c r="E103" i="5"/>
  <c r="E157" i="5" s="1"/>
  <c r="H145" i="5"/>
  <c r="H53" i="3" s="1"/>
  <c r="N57" i="2" s="1"/>
  <c r="L87" i="5"/>
  <c r="L141" i="5" s="1"/>
  <c r="L49" i="3" s="1"/>
  <c r="R53" i="2" s="1"/>
  <c r="L68" i="5"/>
  <c r="L122" i="5" s="1"/>
  <c r="L30" i="3" s="1"/>
  <c r="R34" i="2" s="1"/>
  <c r="L79" i="5"/>
  <c r="L133" i="5" s="1"/>
  <c r="L41" i="3" s="1"/>
  <c r="R45" i="2" s="1"/>
  <c r="L64" i="5"/>
  <c r="L118" i="5" s="1"/>
  <c r="L26" i="3" s="1"/>
  <c r="R30" i="2" s="1"/>
  <c r="L78" i="5"/>
  <c r="L132" i="5" s="1"/>
  <c r="L40" i="3" s="1"/>
  <c r="R44" i="2" s="1"/>
  <c r="L97" i="5"/>
  <c r="L151" i="5" s="1"/>
  <c r="L85" i="5"/>
  <c r="L139" i="5" s="1"/>
  <c r="L47" i="3" s="1"/>
  <c r="R51" i="2" s="1"/>
  <c r="L70" i="5"/>
  <c r="L124" i="5" s="1"/>
  <c r="L32" i="3" s="1"/>
  <c r="R36" i="2" s="1"/>
  <c r="L111" i="5"/>
  <c r="L165" i="5" s="1"/>
  <c r="L92" i="5"/>
  <c r="L146" i="5" s="1"/>
  <c r="L109" i="5"/>
  <c r="L163" i="5" s="1"/>
  <c r="L71" i="3" s="1"/>
  <c r="R75" i="2" s="1"/>
  <c r="L158" i="5"/>
  <c r="F142" i="5"/>
  <c r="F50" i="3" s="1"/>
  <c r="L54" i="2" s="1"/>
  <c r="F145" i="5"/>
  <c r="F53" i="3" s="1"/>
  <c r="L57" i="2" s="1"/>
  <c r="M49" i="5"/>
  <c r="M45" i="5"/>
  <c r="M17" i="5"/>
  <c r="M37" i="5"/>
  <c r="J142" i="5"/>
  <c r="J50" i="3" s="1"/>
  <c r="P54" i="2" s="1"/>
  <c r="J143" i="5"/>
  <c r="J51" i="3" s="1"/>
  <c r="P55" i="2" s="1"/>
  <c r="M43" i="5"/>
  <c r="M41" i="5"/>
  <c r="M15" i="5"/>
  <c r="M32" i="5"/>
  <c r="M143" i="5" s="1"/>
  <c r="M51" i="3" s="1"/>
  <c r="S55" i="2" s="1"/>
  <c r="F143" i="5"/>
  <c r="F51" i="3" s="1"/>
  <c r="L55" i="2" s="1"/>
  <c r="M33" i="5"/>
  <c r="M50" i="5"/>
  <c r="M9" i="5"/>
  <c r="M20" i="5"/>
  <c r="O20" i="5" s="1"/>
  <c r="T20" i="5" s="1"/>
  <c r="M39" i="5"/>
  <c r="M14" i="5"/>
  <c r="M16" i="5"/>
  <c r="M11" i="5"/>
  <c r="Q11" i="5" s="1"/>
  <c r="M8" i="5"/>
  <c r="M46" i="5"/>
  <c r="T50" i="3"/>
  <c r="O54" i="2"/>
  <c r="M40" i="5"/>
  <c r="G51" i="3"/>
  <c r="M55" i="2" s="1"/>
  <c r="M38" i="5"/>
  <c r="G50" i="3"/>
  <c r="M36" i="5"/>
  <c r="F7" i="5"/>
  <c r="J16" i="5"/>
  <c r="J8" i="5"/>
  <c r="M47" i="5"/>
  <c r="M10" i="5"/>
  <c r="M31" i="5"/>
  <c r="M142" i="5" s="1"/>
  <c r="M42" i="5"/>
  <c r="Q42" i="5" s="1"/>
  <c r="I36" i="5"/>
  <c r="M18" i="5"/>
  <c r="M6" i="5"/>
  <c r="M54" i="5"/>
  <c r="J38" i="5"/>
  <c r="I9" i="5"/>
  <c r="I43" i="5"/>
  <c r="M52" i="5"/>
  <c r="S54" i="6"/>
  <c r="V54" i="6" s="1"/>
  <c r="M5" i="5"/>
  <c r="M19" i="5"/>
  <c r="M13" i="5"/>
  <c r="M12" i="5"/>
  <c r="M35" i="5"/>
  <c r="F5" i="5"/>
  <c r="D54" i="6"/>
  <c r="M21" i="5"/>
  <c r="M34" i="5"/>
  <c r="M51" i="5"/>
  <c r="R74" i="3"/>
  <c r="R75" i="3" s="1"/>
  <c r="M48" i="5"/>
  <c r="L54" i="6"/>
  <c r="I5" i="5"/>
  <c r="M44" i="5"/>
  <c r="J5" i="5"/>
  <c r="P54" i="6"/>
  <c r="I54" i="6"/>
  <c r="G5" i="5"/>
  <c r="M22" i="5"/>
  <c r="Q22" i="5" s="1"/>
  <c r="C13" i="20"/>
  <c r="D8" i="17"/>
  <c r="E8" i="17" s="1"/>
  <c r="U14" i="2"/>
  <c r="W14" i="2" s="1"/>
  <c r="J25" i="2"/>
  <c r="U25" i="2" s="1"/>
  <c r="W25" i="2" s="1"/>
  <c r="K52" i="3"/>
  <c r="K53" i="3"/>
  <c r="K62" i="3"/>
  <c r="N23" i="4"/>
  <c r="N59" i="5" s="1"/>
  <c r="L15" i="1"/>
  <c r="L22" i="1"/>
  <c r="H47" i="4"/>
  <c r="H48" i="4" s="1"/>
  <c r="H90" i="5" s="1"/>
  <c r="I59" i="4"/>
  <c r="I60" i="4" s="1"/>
  <c r="I91" i="5" s="1"/>
  <c r="H59" i="5"/>
  <c r="L59" i="4"/>
  <c r="L60" i="4" s="1"/>
  <c r="L91" i="5" s="1"/>
  <c r="I47" i="4"/>
  <c r="I48" i="4" s="1"/>
  <c r="I90" i="5" s="1"/>
  <c r="M47" i="4"/>
  <c r="M48" i="4" s="1"/>
  <c r="M90" i="5" s="1"/>
  <c r="M59" i="4"/>
  <c r="M60" i="4" s="1"/>
  <c r="M91" i="5" s="1"/>
  <c r="C18" i="13"/>
  <c r="D18" i="13" s="1"/>
  <c r="D17" i="13"/>
  <c r="F47" i="4"/>
  <c r="F48" i="4" s="1"/>
  <c r="F90" i="5" s="1"/>
  <c r="F144" i="5" s="1"/>
  <c r="J59" i="5"/>
  <c r="G47" i="4"/>
  <c r="G48" i="4" s="1"/>
  <c r="G90" i="5" s="1"/>
  <c r="G144" i="5" s="1"/>
  <c r="J59" i="4"/>
  <c r="J60" i="4" s="1"/>
  <c r="J91" i="5" s="1"/>
  <c r="D59" i="4"/>
  <c r="D47" i="4"/>
  <c r="E47" i="4"/>
  <c r="E48" i="4" s="1"/>
  <c r="E90" i="5" s="1"/>
  <c r="G59" i="4"/>
  <c r="G60" i="4" s="1"/>
  <c r="G91" i="5" s="1"/>
  <c r="F59" i="5"/>
  <c r="E59" i="4"/>
  <c r="E60" i="4" s="1"/>
  <c r="E91" i="5" s="1"/>
  <c r="I51" i="3"/>
  <c r="L51" i="3"/>
  <c r="R55" i="2" s="1"/>
  <c r="H51" i="3"/>
  <c r="N55" i="2" s="1"/>
  <c r="D51" i="3"/>
  <c r="J55" i="2" s="1"/>
  <c r="L99" i="5" l="1"/>
  <c r="L153" i="5" s="1"/>
  <c r="L94" i="5"/>
  <c r="L148" i="5" s="1"/>
  <c r="L77" i="5"/>
  <c r="L131" i="5" s="1"/>
  <c r="L39" i="3" s="1"/>
  <c r="R43" i="2" s="1"/>
  <c r="L81" i="5"/>
  <c r="L135" i="5" s="1"/>
  <c r="L43" i="3" s="1"/>
  <c r="R47" i="2" s="1"/>
  <c r="L71" i="5"/>
  <c r="L125" i="5" s="1"/>
  <c r="L33" i="3" s="1"/>
  <c r="R37" i="2" s="1"/>
  <c r="L75" i="5"/>
  <c r="L129" i="5" s="1"/>
  <c r="L37" i="3" s="1"/>
  <c r="R41" i="2" s="1"/>
  <c r="L108" i="5"/>
  <c r="L162" i="5" s="1"/>
  <c r="L70" i="3" s="1"/>
  <c r="R74" i="2" s="1"/>
  <c r="L72" i="5"/>
  <c r="L126" i="5" s="1"/>
  <c r="L34" i="3" s="1"/>
  <c r="R38" i="2" s="1"/>
  <c r="L96" i="5"/>
  <c r="L150" i="5" s="1"/>
  <c r="L80" i="5"/>
  <c r="L134" i="5" s="1"/>
  <c r="L42" i="3" s="1"/>
  <c r="R46" i="2" s="1"/>
  <c r="L102" i="5"/>
  <c r="L156" i="5" s="1"/>
  <c r="L65" i="5"/>
  <c r="L119" i="5" s="1"/>
  <c r="L27" i="3" s="1"/>
  <c r="R31" i="2" s="1"/>
  <c r="L106" i="5"/>
  <c r="L160" i="5" s="1"/>
  <c r="L68" i="3" s="1"/>
  <c r="R72" i="2" s="1"/>
  <c r="L103" i="5"/>
  <c r="L157" i="5" s="1"/>
  <c r="L95" i="5"/>
  <c r="L149" i="5" s="1"/>
  <c r="L66" i="5"/>
  <c r="L120" i="5" s="1"/>
  <c r="L28" i="3" s="1"/>
  <c r="R32" i="2" s="1"/>
  <c r="L105" i="5"/>
  <c r="L159" i="5" s="1"/>
  <c r="L67" i="3" s="1"/>
  <c r="R71" i="2" s="1"/>
  <c r="L86" i="5"/>
  <c r="L140" i="5" s="1"/>
  <c r="L48" i="3" s="1"/>
  <c r="R52" i="2" s="1"/>
  <c r="L69" i="5"/>
  <c r="L123" i="5" s="1"/>
  <c r="L31" i="3" s="1"/>
  <c r="R35" i="2" s="1"/>
  <c r="L101" i="5"/>
  <c r="L155" i="5" s="1"/>
  <c r="L67" i="5"/>
  <c r="L121" i="5" s="1"/>
  <c r="L29" i="3" s="1"/>
  <c r="R33" i="2" s="1"/>
  <c r="L62" i="5"/>
  <c r="L116" i="5" s="1"/>
  <c r="L24" i="3" s="1"/>
  <c r="R28" i="2" s="1"/>
  <c r="L74" i="5"/>
  <c r="L128" i="5" s="1"/>
  <c r="L36" i="3" s="1"/>
  <c r="R40" i="2" s="1"/>
  <c r="L98" i="5"/>
  <c r="L152" i="5" s="1"/>
  <c r="L63" i="5"/>
  <c r="L117" i="5" s="1"/>
  <c r="L25" i="3" s="1"/>
  <c r="R29" i="2" s="1"/>
  <c r="L73" i="5"/>
  <c r="L127" i="5" s="1"/>
  <c r="L35" i="3" s="1"/>
  <c r="R39" i="2" s="1"/>
  <c r="L84" i="5"/>
  <c r="L138" i="5" s="1"/>
  <c r="L46" i="3" s="1"/>
  <c r="R50" i="2" s="1"/>
  <c r="L100" i="5"/>
  <c r="L154" i="5" s="1"/>
  <c r="L62" i="3" s="1"/>
  <c r="R66" i="2" s="1"/>
  <c r="L76" i="5"/>
  <c r="L130" i="5" s="1"/>
  <c r="L38" i="3" s="1"/>
  <c r="R42" i="2" s="1"/>
  <c r="L136" i="5"/>
  <c r="L44" i="3" s="1"/>
  <c r="R48" i="2" s="1"/>
  <c r="L110" i="5"/>
  <c r="L164" i="5" s="1"/>
  <c r="L72" i="3" s="1"/>
  <c r="R76" i="2" s="1"/>
  <c r="L83" i="5"/>
  <c r="L137" i="5" s="1"/>
  <c r="L45" i="3" s="1"/>
  <c r="R49" i="2" s="1"/>
  <c r="L93" i="5"/>
  <c r="L147" i="5" s="1"/>
  <c r="N47" i="4"/>
  <c r="N48" i="4" s="1"/>
  <c r="L48" i="4"/>
  <c r="L90" i="5" s="1"/>
  <c r="L144" i="5" s="1"/>
  <c r="L52" i="3" s="1"/>
  <c r="R56" i="2" s="1"/>
  <c r="M118" i="5"/>
  <c r="M26" i="3" s="1"/>
  <c r="S30" i="2" s="1"/>
  <c r="M162" i="5"/>
  <c r="M70" i="3" s="1"/>
  <c r="I116" i="5"/>
  <c r="I24" i="3" s="1"/>
  <c r="O40" i="2"/>
  <c r="M130" i="5"/>
  <c r="M38" i="3" s="1"/>
  <c r="M117" i="5"/>
  <c r="M25" i="3" s="1"/>
  <c r="I154" i="5"/>
  <c r="I62" i="3" s="1"/>
  <c r="O66" i="2" s="1"/>
  <c r="M155" i="5"/>
  <c r="M159" i="5"/>
  <c r="M67" i="3" s="1"/>
  <c r="M154" i="5"/>
  <c r="M62" i="3" s="1"/>
  <c r="S66" i="2" s="1"/>
  <c r="M128" i="5"/>
  <c r="M36" i="3" s="1"/>
  <c r="S40" i="2" s="1"/>
  <c r="M152" i="5"/>
  <c r="M148" i="5"/>
  <c r="M151" i="5"/>
  <c r="M165" i="5"/>
  <c r="G116" i="5"/>
  <c r="G24" i="3" s="1"/>
  <c r="M28" i="2" s="1"/>
  <c r="M120" i="5"/>
  <c r="M28" i="3" s="1"/>
  <c r="S32" i="2" s="1"/>
  <c r="M146" i="5"/>
  <c r="M161" i="5"/>
  <c r="M69" i="3" s="1"/>
  <c r="S73" i="2" s="1"/>
  <c r="M156" i="5"/>
  <c r="M158" i="5"/>
  <c r="M149" i="5"/>
  <c r="M150" i="5"/>
  <c r="M132" i="5"/>
  <c r="M40" i="3" s="1"/>
  <c r="M123" i="5"/>
  <c r="M31" i="3" s="1"/>
  <c r="M160" i="5"/>
  <c r="M68" i="3" s="1"/>
  <c r="S72" i="2" s="1"/>
  <c r="M124" i="5"/>
  <c r="M32" i="3" s="1"/>
  <c r="I147" i="5"/>
  <c r="M121" i="5"/>
  <c r="M29" i="3" s="1"/>
  <c r="S33" i="2" s="1"/>
  <c r="M157" i="5"/>
  <c r="F108" i="5"/>
  <c r="F162" i="5" s="1"/>
  <c r="F70" i="3" s="1"/>
  <c r="L74" i="2" s="1"/>
  <c r="F63" i="5"/>
  <c r="F117" i="5" s="1"/>
  <c r="F25" i="3" s="1"/>
  <c r="Q25" i="3" s="1"/>
  <c r="F75" i="5"/>
  <c r="F129" i="5" s="1"/>
  <c r="F37" i="3" s="1"/>
  <c r="L41" i="2" s="1"/>
  <c r="F83" i="5"/>
  <c r="F137" i="5" s="1"/>
  <c r="F45" i="3" s="1"/>
  <c r="F110" i="5"/>
  <c r="F164" i="5" s="1"/>
  <c r="F72" i="3" s="1"/>
  <c r="F86" i="5"/>
  <c r="F140" i="5" s="1"/>
  <c r="F48" i="3" s="1"/>
  <c r="F107" i="5"/>
  <c r="F161" i="5" s="1"/>
  <c r="F69" i="3" s="1"/>
  <c r="Q69" i="3" s="1"/>
  <c r="F101" i="5"/>
  <c r="F155" i="5" s="1"/>
  <c r="F96" i="5"/>
  <c r="F150" i="5" s="1"/>
  <c r="F68" i="5"/>
  <c r="F122" i="5" s="1"/>
  <c r="F30" i="3" s="1"/>
  <c r="F72" i="5"/>
  <c r="F126" i="5" s="1"/>
  <c r="F34" i="3" s="1"/>
  <c r="L38" i="2" s="1"/>
  <c r="F77" i="5"/>
  <c r="F131" i="5" s="1"/>
  <c r="F39" i="3" s="1"/>
  <c r="F70" i="5"/>
  <c r="F124" i="5" s="1"/>
  <c r="F32" i="3" s="1"/>
  <c r="L36" i="2" s="1"/>
  <c r="F136" i="5"/>
  <c r="F44" i="3" s="1"/>
  <c r="F102" i="5"/>
  <c r="F156" i="5" s="1"/>
  <c r="F97" i="5"/>
  <c r="F151" i="5" s="1"/>
  <c r="F106" i="5"/>
  <c r="F160" i="5" s="1"/>
  <c r="F68" i="3" s="1"/>
  <c r="L72" i="2" s="1"/>
  <c r="F84" i="5"/>
  <c r="F138" i="5" s="1"/>
  <c r="F46" i="3" s="1"/>
  <c r="F95" i="5"/>
  <c r="F149" i="5" s="1"/>
  <c r="F111" i="5"/>
  <c r="F165" i="5" s="1"/>
  <c r="F73" i="5"/>
  <c r="F127" i="5" s="1"/>
  <c r="F35" i="3" s="1"/>
  <c r="L39" i="2" s="1"/>
  <c r="F109" i="5"/>
  <c r="F163" i="5" s="1"/>
  <c r="F71" i="3" s="1"/>
  <c r="L75" i="2" s="1"/>
  <c r="F103" i="5"/>
  <c r="F157" i="5" s="1"/>
  <c r="F92" i="5"/>
  <c r="F146" i="5" s="1"/>
  <c r="F78" i="5"/>
  <c r="F132" i="5" s="1"/>
  <c r="F40" i="3" s="1"/>
  <c r="L44" i="2" s="1"/>
  <c r="F99" i="5"/>
  <c r="F153" i="5" s="1"/>
  <c r="F158" i="5"/>
  <c r="F74" i="5"/>
  <c r="F128" i="5" s="1"/>
  <c r="F36" i="3" s="1"/>
  <c r="L40" i="2" s="1"/>
  <c r="F67" i="5"/>
  <c r="F121" i="5" s="1"/>
  <c r="F29" i="3" s="1"/>
  <c r="L33" i="2" s="1"/>
  <c r="F105" i="5"/>
  <c r="F159" i="5" s="1"/>
  <c r="F67" i="3" s="1"/>
  <c r="L71" i="2" s="1"/>
  <c r="F65" i="5"/>
  <c r="F119" i="5" s="1"/>
  <c r="F27" i="3" s="1"/>
  <c r="L31" i="2" s="1"/>
  <c r="F81" i="5"/>
  <c r="F135" i="5" s="1"/>
  <c r="F43" i="3" s="1"/>
  <c r="F94" i="5"/>
  <c r="F148" i="5" s="1"/>
  <c r="F93" i="5"/>
  <c r="F147" i="5" s="1"/>
  <c r="F79" i="5"/>
  <c r="F133" i="5" s="1"/>
  <c r="F41" i="3" s="1"/>
  <c r="L45" i="2" s="1"/>
  <c r="F87" i="5"/>
  <c r="F141" i="5" s="1"/>
  <c r="F49" i="3" s="1"/>
  <c r="F76" i="5"/>
  <c r="F130" i="5" s="1"/>
  <c r="F38" i="3" s="1"/>
  <c r="L42" i="2" s="1"/>
  <c r="F80" i="5"/>
  <c r="F134" i="5" s="1"/>
  <c r="F42" i="3" s="1"/>
  <c r="F64" i="5"/>
  <c r="F118" i="5" s="1"/>
  <c r="F100" i="5"/>
  <c r="F154" i="5" s="1"/>
  <c r="F71" i="5"/>
  <c r="F125" i="5" s="1"/>
  <c r="F33" i="3" s="1"/>
  <c r="L37" i="2" s="1"/>
  <c r="F62" i="5"/>
  <c r="F116" i="5" s="1"/>
  <c r="F24" i="3" s="1"/>
  <c r="F85" i="5"/>
  <c r="F139" i="5" s="1"/>
  <c r="F47" i="3" s="1"/>
  <c r="F66" i="5"/>
  <c r="F120" i="5" s="1"/>
  <c r="F28" i="3" s="1"/>
  <c r="L32" i="2" s="1"/>
  <c r="F98" i="5"/>
  <c r="F152" i="5" s="1"/>
  <c r="F69" i="5"/>
  <c r="F123" i="5" s="1"/>
  <c r="F31" i="3" s="1"/>
  <c r="L35" i="2" s="1"/>
  <c r="I145" i="5"/>
  <c r="I53" i="3" s="1"/>
  <c r="G145" i="5"/>
  <c r="G53" i="3" s="1"/>
  <c r="J145" i="5"/>
  <c r="J53" i="3" s="1"/>
  <c r="P57" i="2" s="1"/>
  <c r="H144" i="5"/>
  <c r="H52" i="3" s="1"/>
  <c r="N56" i="2" s="1"/>
  <c r="I144" i="5"/>
  <c r="I52" i="3" s="1"/>
  <c r="E145" i="5"/>
  <c r="E53" i="3" s="1"/>
  <c r="K57" i="2" s="1"/>
  <c r="J97" i="5"/>
  <c r="J151" i="5" s="1"/>
  <c r="J96" i="5"/>
  <c r="J150" i="5" s="1"/>
  <c r="J72" i="5"/>
  <c r="J126" i="5" s="1"/>
  <c r="J34" i="3" s="1"/>
  <c r="P38" i="2" s="1"/>
  <c r="J76" i="5"/>
  <c r="J130" i="5" s="1"/>
  <c r="J38" i="3" s="1"/>
  <c r="P42" i="2" s="1"/>
  <c r="J80" i="5"/>
  <c r="J134" i="5" s="1"/>
  <c r="J42" i="3" s="1"/>
  <c r="P46" i="2" s="1"/>
  <c r="J84" i="5"/>
  <c r="J138" i="5" s="1"/>
  <c r="J46" i="3" s="1"/>
  <c r="P50" i="2" s="1"/>
  <c r="J110" i="5"/>
  <c r="J164" i="5" s="1"/>
  <c r="J72" i="3" s="1"/>
  <c r="P76" i="2" s="1"/>
  <c r="J99" i="5"/>
  <c r="J153" i="5" s="1"/>
  <c r="J66" i="5"/>
  <c r="J120" i="5" s="1"/>
  <c r="J28" i="3" s="1"/>
  <c r="P32" i="2" s="1"/>
  <c r="J70" i="5"/>
  <c r="J124" i="5" s="1"/>
  <c r="J32" i="3" s="1"/>
  <c r="P36" i="2" s="1"/>
  <c r="J74" i="5"/>
  <c r="J128" i="5" s="1"/>
  <c r="J36" i="3" s="1"/>
  <c r="P40" i="2" s="1"/>
  <c r="J108" i="5"/>
  <c r="J162" i="5" s="1"/>
  <c r="J70" i="3" s="1"/>
  <c r="P74" i="2" s="1"/>
  <c r="J71" i="5"/>
  <c r="J125" i="5" s="1"/>
  <c r="J33" i="3" s="1"/>
  <c r="P37" i="2" s="1"/>
  <c r="J107" i="5"/>
  <c r="J161" i="5" s="1"/>
  <c r="J69" i="3" s="1"/>
  <c r="P73" i="2" s="1"/>
  <c r="J62" i="5"/>
  <c r="J116" i="5" s="1"/>
  <c r="J24" i="3" s="1"/>
  <c r="P28" i="2" s="1"/>
  <c r="J105" i="5"/>
  <c r="J159" i="5" s="1"/>
  <c r="J67" i="3" s="1"/>
  <c r="P71" i="2" s="1"/>
  <c r="J95" i="5"/>
  <c r="J149" i="5" s="1"/>
  <c r="J65" i="5"/>
  <c r="J119" i="5" s="1"/>
  <c r="J27" i="3" s="1"/>
  <c r="J78" i="5"/>
  <c r="J132" i="5" s="1"/>
  <c r="J40" i="3" s="1"/>
  <c r="P44" i="2" s="1"/>
  <c r="J93" i="5"/>
  <c r="J147" i="5" s="1"/>
  <c r="J67" i="5"/>
  <c r="J121" i="5" s="1"/>
  <c r="J29" i="3" s="1"/>
  <c r="P33" i="2" s="1"/>
  <c r="J68" i="5"/>
  <c r="J122" i="5" s="1"/>
  <c r="J30" i="3" s="1"/>
  <c r="P34" i="2" s="1"/>
  <c r="J69" i="5"/>
  <c r="J123" i="5" s="1"/>
  <c r="J31" i="3" s="1"/>
  <c r="P35" i="2" s="1"/>
  <c r="J73" i="5"/>
  <c r="J127" i="5" s="1"/>
  <c r="J35" i="3" s="1"/>
  <c r="J81" i="5"/>
  <c r="J135" i="5" s="1"/>
  <c r="J43" i="3" s="1"/>
  <c r="P47" i="2" s="1"/>
  <c r="J103" i="5"/>
  <c r="J157" i="5" s="1"/>
  <c r="J158" i="5"/>
  <c r="J100" i="5"/>
  <c r="J154" i="5" s="1"/>
  <c r="J136" i="5"/>
  <c r="J44" i="3" s="1"/>
  <c r="P48" i="2" s="1"/>
  <c r="J102" i="5"/>
  <c r="J156" i="5" s="1"/>
  <c r="J79" i="5"/>
  <c r="J133" i="5" s="1"/>
  <c r="J41" i="3" s="1"/>
  <c r="P45" i="2" s="1"/>
  <c r="J106" i="5"/>
  <c r="J160" i="5" s="1"/>
  <c r="J68" i="3" s="1"/>
  <c r="P72" i="2" s="1"/>
  <c r="J85" i="5"/>
  <c r="J139" i="5" s="1"/>
  <c r="J47" i="3" s="1"/>
  <c r="P51" i="2" s="1"/>
  <c r="J92" i="5"/>
  <c r="J146" i="5" s="1"/>
  <c r="J75" i="5"/>
  <c r="J129" i="5" s="1"/>
  <c r="J37" i="3" s="1"/>
  <c r="P41" i="2" s="1"/>
  <c r="J87" i="5"/>
  <c r="J141" i="5" s="1"/>
  <c r="J49" i="3" s="1"/>
  <c r="P53" i="2" s="1"/>
  <c r="J86" i="5"/>
  <c r="J140" i="5" s="1"/>
  <c r="J48" i="3" s="1"/>
  <c r="P52" i="2" s="1"/>
  <c r="J64" i="5"/>
  <c r="J118" i="5" s="1"/>
  <c r="J26" i="3" s="1"/>
  <c r="P30" i="2" s="1"/>
  <c r="J83" i="5"/>
  <c r="J137" i="5" s="1"/>
  <c r="J45" i="3" s="1"/>
  <c r="P49" i="2" s="1"/>
  <c r="J98" i="5"/>
  <c r="J152" i="5" s="1"/>
  <c r="J109" i="5"/>
  <c r="J163" i="5" s="1"/>
  <c r="J71" i="3" s="1"/>
  <c r="P75" i="2" s="1"/>
  <c r="J77" i="5"/>
  <c r="J131" i="5" s="1"/>
  <c r="J39" i="3" s="1"/>
  <c r="P43" i="2" s="1"/>
  <c r="J63" i="5"/>
  <c r="J117" i="5" s="1"/>
  <c r="J25" i="3" s="1"/>
  <c r="P29" i="2" s="1"/>
  <c r="J101" i="5"/>
  <c r="J155" i="5" s="1"/>
  <c r="J111" i="5"/>
  <c r="J165" i="5" s="1"/>
  <c r="J94" i="5"/>
  <c r="J148" i="5" s="1"/>
  <c r="H70" i="5"/>
  <c r="H124" i="5" s="1"/>
  <c r="H32" i="3" s="1"/>
  <c r="N36" i="2" s="1"/>
  <c r="H78" i="5"/>
  <c r="H132" i="5" s="1"/>
  <c r="H40" i="3" s="1"/>
  <c r="N44" i="2" s="1"/>
  <c r="H86" i="5"/>
  <c r="H140" i="5" s="1"/>
  <c r="H48" i="3" s="1"/>
  <c r="N52" i="2" s="1"/>
  <c r="H97" i="5"/>
  <c r="H151" i="5" s="1"/>
  <c r="H93" i="5"/>
  <c r="H147" i="5" s="1"/>
  <c r="H71" i="5"/>
  <c r="H125" i="5" s="1"/>
  <c r="H33" i="3" s="1"/>
  <c r="N37" i="2" s="1"/>
  <c r="H79" i="5"/>
  <c r="H133" i="5" s="1"/>
  <c r="H41" i="3" s="1"/>
  <c r="N45" i="2" s="1"/>
  <c r="H106" i="5"/>
  <c r="H160" i="5" s="1"/>
  <c r="H68" i="3" s="1"/>
  <c r="N72" i="2" s="1"/>
  <c r="H99" i="5"/>
  <c r="H153" i="5" s="1"/>
  <c r="H102" i="5"/>
  <c r="H156" i="5" s="1"/>
  <c r="H76" i="5"/>
  <c r="H130" i="5" s="1"/>
  <c r="H38" i="3" s="1"/>
  <c r="N42" i="2" s="1"/>
  <c r="H95" i="5"/>
  <c r="H149" i="5" s="1"/>
  <c r="H65" i="5"/>
  <c r="H119" i="5" s="1"/>
  <c r="H27" i="3" s="1"/>
  <c r="N31" i="2" s="1"/>
  <c r="H73" i="5"/>
  <c r="H127" i="5" s="1"/>
  <c r="H35" i="3" s="1"/>
  <c r="N39" i="2" s="1"/>
  <c r="H66" i="5"/>
  <c r="H120" i="5" s="1"/>
  <c r="H28" i="3" s="1"/>
  <c r="N32" i="2" s="1"/>
  <c r="H108" i="5"/>
  <c r="H162" i="5" s="1"/>
  <c r="H70" i="3" s="1"/>
  <c r="N74" i="2" s="1"/>
  <c r="H67" i="5"/>
  <c r="H121" i="5" s="1"/>
  <c r="H29" i="3" s="1"/>
  <c r="N33" i="2" s="1"/>
  <c r="H75" i="5"/>
  <c r="H129" i="5" s="1"/>
  <c r="H37" i="3" s="1"/>
  <c r="N41" i="2" s="1"/>
  <c r="H83" i="5"/>
  <c r="H137" i="5" s="1"/>
  <c r="H45" i="3" s="1"/>
  <c r="N49" i="2" s="1"/>
  <c r="H62" i="5"/>
  <c r="H116" i="5" s="1"/>
  <c r="H68" i="5"/>
  <c r="H122" i="5" s="1"/>
  <c r="H30" i="3" s="1"/>
  <c r="N34" i="2" s="1"/>
  <c r="H72" i="5"/>
  <c r="H126" i="5" s="1"/>
  <c r="H34" i="3" s="1"/>
  <c r="N38" i="2" s="1"/>
  <c r="H110" i="5"/>
  <c r="H164" i="5" s="1"/>
  <c r="H72" i="3" s="1"/>
  <c r="N76" i="2" s="1"/>
  <c r="H77" i="5"/>
  <c r="H131" i="5" s="1"/>
  <c r="H39" i="3" s="1"/>
  <c r="N43" i="2" s="1"/>
  <c r="H94" i="5"/>
  <c r="H148" i="5" s="1"/>
  <c r="H92" i="5"/>
  <c r="H146" i="5" s="1"/>
  <c r="H63" i="5"/>
  <c r="H117" i="5" s="1"/>
  <c r="H25" i="3" s="1"/>
  <c r="N29" i="2" s="1"/>
  <c r="H96" i="5"/>
  <c r="H150" i="5" s="1"/>
  <c r="H80" i="5"/>
  <c r="H134" i="5" s="1"/>
  <c r="H42" i="3" s="1"/>
  <c r="N46" i="2" s="1"/>
  <c r="H69" i="5"/>
  <c r="H123" i="5" s="1"/>
  <c r="H31" i="3" s="1"/>
  <c r="N35" i="2" s="1"/>
  <c r="H158" i="5"/>
  <c r="H107" i="5"/>
  <c r="H161" i="5" s="1"/>
  <c r="H69" i="3" s="1"/>
  <c r="N73" i="2" s="1"/>
  <c r="H101" i="5"/>
  <c r="H155" i="5" s="1"/>
  <c r="H64" i="5"/>
  <c r="H118" i="5" s="1"/>
  <c r="H26" i="3" s="1"/>
  <c r="N30" i="2" s="1"/>
  <c r="H84" i="5"/>
  <c r="H138" i="5" s="1"/>
  <c r="H46" i="3" s="1"/>
  <c r="N50" i="2" s="1"/>
  <c r="H81" i="5"/>
  <c r="H135" i="5" s="1"/>
  <c r="H43" i="3" s="1"/>
  <c r="N47" i="2" s="1"/>
  <c r="H98" i="5"/>
  <c r="H152" i="5" s="1"/>
  <c r="H100" i="5"/>
  <c r="H154" i="5" s="1"/>
  <c r="H136" i="5"/>
  <c r="H44" i="3" s="1"/>
  <c r="N48" i="2" s="1"/>
  <c r="H74" i="5"/>
  <c r="H128" i="5" s="1"/>
  <c r="H36" i="3" s="1"/>
  <c r="N40" i="2" s="1"/>
  <c r="H103" i="5"/>
  <c r="H157" i="5" s="1"/>
  <c r="H87" i="5"/>
  <c r="H141" i="5" s="1"/>
  <c r="H49" i="3" s="1"/>
  <c r="N53" i="2" s="1"/>
  <c r="H111" i="5"/>
  <c r="H165" i="5" s="1"/>
  <c r="H85" i="5"/>
  <c r="H139" i="5" s="1"/>
  <c r="H47" i="3" s="1"/>
  <c r="N51" i="2" s="1"/>
  <c r="H109" i="5"/>
  <c r="H163" i="5" s="1"/>
  <c r="H71" i="3" s="1"/>
  <c r="N75" i="2" s="1"/>
  <c r="H105" i="5"/>
  <c r="H159" i="5" s="1"/>
  <c r="H67" i="3" s="1"/>
  <c r="N71" i="2" s="1"/>
  <c r="D100" i="5"/>
  <c r="D66" i="5"/>
  <c r="D108" i="5"/>
  <c r="D102" i="5"/>
  <c r="D97" i="5"/>
  <c r="D93" i="5"/>
  <c r="D101" i="5"/>
  <c r="D106" i="5"/>
  <c r="D72" i="5"/>
  <c r="D105" i="5"/>
  <c r="D78" i="5"/>
  <c r="D83" i="5"/>
  <c r="D76" i="5"/>
  <c r="D80" i="5"/>
  <c r="D95" i="5"/>
  <c r="D74" i="5"/>
  <c r="D71" i="5"/>
  <c r="D79" i="5"/>
  <c r="D87" i="5"/>
  <c r="D107" i="5"/>
  <c r="D62" i="5"/>
  <c r="D64" i="5"/>
  <c r="D99" i="5"/>
  <c r="D111" i="5"/>
  <c r="D69" i="5"/>
  <c r="D85" i="5"/>
  <c r="D109" i="5"/>
  <c r="D98" i="5"/>
  <c r="D94" i="5"/>
  <c r="D86" i="5"/>
  <c r="D77" i="5"/>
  <c r="D81" i="5"/>
  <c r="D92" i="5"/>
  <c r="D63" i="5"/>
  <c r="D110" i="5"/>
  <c r="D84" i="5"/>
  <c r="D67" i="5"/>
  <c r="D96" i="5"/>
  <c r="D68" i="5"/>
  <c r="D65" i="5"/>
  <c r="D103" i="5"/>
  <c r="D75" i="5"/>
  <c r="D73" i="5"/>
  <c r="D70" i="5"/>
  <c r="M145" i="5"/>
  <c r="M53" i="3" s="1"/>
  <c r="S57" i="2" s="1"/>
  <c r="T72" i="3"/>
  <c r="O76" i="2"/>
  <c r="T48" i="3"/>
  <c r="O52" i="2"/>
  <c r="E24" i="3"/>
  <c r="K28" i="2" s="1"/>
  <c r="O50" i="2"/>
  <c r="T46" i="3"/>
  <c r="O46" i="2"/>
  <c r="T42" i="3"/>
  <c r="O53" i="2"/>
  <c r="T49" i="3"/>
  <c r="O48" i="2"/>
  <c r="T44" i="3"/>
  <c r="M144" i="5"/>
  <c r="M52" i="3" s="1"/>
  <c r="S56" i="2" s="1"/>
  <c r="M126" i="5"/>
  <c r="M34" i="3" s="1"/>
  <c r="S38" i="2" s="1"/>
  <c r="E144" i="5"/>
  <c r="G52" i="3"/>
  <c r="M56" i="2" s="1"/>
  <c r="L145" i="5"/>
  <c r="L53" i="3" s="1"/>
  <c r="R57" i="2" s="1"/>
  <c r="M147" i="5"/>
  <c r="M43" i="3"/>
  <c r="S47" i="2" s="1"/>
  <c r="O51" i="2"/>
  <c r="T47" i="3"/>
  <c r="Q28" i="2"/>
  <c r="T45" i="3"/>
  <c r="O49" i="2"/>
  <c r="O47" i="2"/>
  <c r="T43" i="3"/>
  <c r="O45" i="5"/>
  <c r="T45" i="5" s="1"/>
  <c r="O49" i="5"/>
  <c r="T49" i="5" s="1"/>
  <c r="O11" i="5"/>
  <c r="T11" i="5" s="1"/>
  <c r="O15" i="5"/>
  <c r="T15" i="5" s="1"/>
  <c r="Q39" i="5"/>
  <c r="O39" i="5"/>
  <c r="T39" i="5" s="1"/>
  <c r="O33" i="5"/>
  <c r="T33" i="5" s="1"/>
  <c r="Q49" i="5"/>
  <c r="Q6" i="5"/>
  <c r="O32" i="5"/>
  <c r="T32" i="5" s="1"/>
  <c r="O37" i="5"/>
  <c r="T37" i="5" s="1"/>
  <c r="Q41" i="5"/>
  <c r="Q37" i="5"/>
  <c r="Q21" i="5"/>
  <c r="Q38" i="5"/>
  <c r="Q8" i="5"/>
  <c r="T26" i="3"/>
  <c r="O30" i="2"/>
  <c r="O52" i="5"/>
  <c r="T52" i="5" s="1"/>
  <c r="M163" i="5"/>
  <c r="O18" i="5"/>
  <c r="T18" i="5" s="1"/>
  <c r="M129" i="5"/>
  <c r="M37" i="3" s="1"/>
  <c r="O14" i="5"/>
  <c r="T14" i="5" s="1"/>
  <c r="M125" i="5"/>
  <c r="M33" i="3" s="1"/>
  <c r="S37" i="2" s="1"/>
  <c r="Q16" i="5"/>
  <c r="Q31" i="5"/>
  <c r="F52" i="3"/>
  <c r="L56" i="2" s="1"/>
  <c r="O17" i="5"/>
  <c r="T17" i="5" s="1"/>
  <c r="Q5" i="5"/>
  <c r="O9" i="5"/>
  <c r="T9" i="5" s="1"/>
  <c r="I120" i="5"/>
  <c r="O50" i="5"/>
  <c r="T50" i="5" s="1"/>
  <c r="Q7" i="5"/>
  <c r="T39" i="3"/>
  <c r="M119" i="5"/>
  <c r="M131" i="5"/>
  <c r="Q52" i="5"/>
  <c r="Q19" i="5"/>
  <c r="Q33" i="5"/>
  <c r="Q18" i="5"/>
  <c r="Q46" i="5"/>
  <c r="Q50" i="5"/>
  <c r="Q45" i="5"/>
  <c r="Q15" i="5"/>
  <c r="M116" i="5"/>
  <c r="M55" i="5"/>
  <c r="M4" i="26" s="1"/>
  <c r="M122" i="5"/>
  <c r="Q36" i="5"/>
  <c r="Q32" i="5"/>
  <c r="Q51" i="5"/>
  <c r="Q12" i="5"/>
  <c r="Q48" i="5"/>
  <c r="Q14" i="5"/>
  <c r="Q34" i="5"/>
  <c r="O22" i="5"/>
  <c r="T22" i="5" s="1"/>
  <c r="M133" i="5"/>
  <c r="O41" i="5"/>
  <c r="T41" i="5" s="1"/>
  <c r="O42" i="5"/>
  <c r="T42" i="5" s="1"/>
  <c r="M153" i="5"/>
  <c r="M127" i="5"/>
  <c r="O143" i="5"/>
  <c r="T143" i="5" s="1"/>
  <c r="Q10" i="5"/>
  <c r="Q17" i="5"/>
  <c r="Q43" i="5"/>
  <c r="Q54" i="5"/>
  <c r="Q47" i="5"/>
  <c r="Q9" i="5"/>
  <c r="Q20" i="5"/>
  <c r="Q13" i="5"/>
  <c r="Q40" i="5"/>
  <c r="O142" i="5"/>
  <c r="T142" i="5" s="1"/>
  <c r="Q44" i="5"/>
  <c r="Q35" i="5"/>
  <c r="O8" i="5"/>
  <c r="O46" i="5"/>
  <c r="T46" i="5" s="1"/>
  <c r="O36" i="2"/>
  <c r="T32" i="3"/>
  <c r="M71" i="2"/>
  <c r="O75" i="2"/>
  <c r="T71" i="3"/>
  <c r="M33" i="2"/>
  <c r="O39" i="2"/>
  <c r="T35" i="3"/>
  <c r="O72" i="2"/>
  <c r="T68" i="3"/>
  <c r="M54" i="2"/>
  <c r="Q50" i="3"/>
  <c r="S50" i="3" s="1"/>
  <c r="M39" i="2"/>
  <c r="O74" i="2"/>
  <c r="T70" i="3"/>
  <c r="O42" i="2"/>
  <c r="T38" i="3"/>
  <c r="T33" i="3"/>
  <c r="O37" i="2"/>
  <c r="T67" i="3"/>
  <c r="O71" i="2"/>
  <c r="O34" i="2"/>
  <c r="T30" i="3"/>
  <c r="O35" i="2"/>
  <c r="T31" i="3"/>
  <c r="O44" i="2"/>
  <c r="T40" i="3"/>
  <c r="T34" i="3"/>
  <c r="O38" i="2"/>
  <c r="O73" i="2"/>
  <c r="T69" i="3"/>
  <c r="M44" i="2"/>
  <c r="M50" i="3"/>
  <c r="O47" i="5"/>
  <c r="T47" i="5" s="1"/>
  <c r="T25" i="3"/>
  <c r="O29" i="2"/>
  <c r="E62" i="3"/>
  <c r="K66" i="2" s="1"/>
  <c r="O44" i="5"/>
  <c r="T44" i="5" s="1"/>
  <c r="O34" i="5"/>
  <c r="T34" i="5" s="1"/>
  <c r="O54" i="5"/>
  <c r="T54" i="5" s="1"/>
  <c r="T27" i="3"/>
  <c r="T37" i="3"/>
  <c r="O36" i="5"/>
  <c r="T36" i="5" s="1"/>
  <c r="O43" i="5"/>
  <c r="T43" i="5" s="1"/>
  <c r="O40" i="5"/>
  <c r="T40" i="5" s="1"/>
  <c r="O35" i="5"/>
  <c r="T35" i="5" s="1"/>
  <c r="O38" i="5"/>
  <c r="T38" i="5" s="1"/>
  <c r="G62" i="3"/>
  <c r="M66" i="2" s="1"/>
  <c r="G55" i="5"/>
  <c r="G4" i="26" s="1"/>
  <c r="I55" i="5"/>
  <c r="I4" i="26" s="1"/>
  <c r="O13" i="5"/>
  <c r="T13" i="5" s="1"/>
  <c r="M74" i="2"/>
  <c r="O33" i="2"/>
  <c r="T29" i="3"/>
  <c r="M75" i="2"/>
  <c r="O48" i="5"/>
  <c r="T48" i="5" s="1"/>
  <c r="O16" i="5"/>
  <c r="T16" i="5" s="1"/>
  <c r="O31" i="5"/>
  <c r="T31" i="5" s="1"/>
  <c r="M45" i="2"/>
  <c r="F55" i="5"/>
  <c r="O5" i="5"/>
  <c r="T5" i="5" s="1"/>
  <c r="O19" i="5"/>
  <c r="T19" i="5" s="1"/>
  <c r="M41" i="2"/>
  <c r="O45" i="2"/>
  <c r="T41" i="3"/>
  <c r="M40" i="2"/>
  <c r="J55" i="5"/>
  <c r="J4" i="26" s="1"/>
  <c r="O6" i="5"/>
  <c r="T6" i="5" s="1"/>
  <c r="O21" i="5"/>
  <c r="T21" i="5" s="1"/>
  <c r="O12" i="5"/>
  <c r="T12" i="5" s="1"/>
  <c r="O51" i="5"/>
  <c r="T51" i="5" s="1"/>
  <c r="O10" i="5"/>
  <c r="T10" i="5" s="1"/>
  <c r="O7" i="5"/>
  <c r="T7" i="5" s="1"/>
  <c r="J14" i="1"/>
  <c r="N14" i="1" s="1"/>
  <c r="Q66" i="2"/>
  <c r="Q57" i="2"/>
  <c r="Q56" i="2"/>
  <c r="Q51" i="3"/>
  <c r="S51" i="3" s="1"/>
  <c r="N59" i="4"/>
  <c r="N60" i="4" s="1"/>
  <c r="D60" i="4"/>
  <c r="D91" i="5" s="1"/>
  <c r="D48" i="4"/>
  <c r="D90" i="5" s="1"/>
  <c r="O55" i="2"/>
  <c r="U55" i="2" s="1"/>
  <c r="W55" i="2" s="1"/>
  <c r="T51" i="3"/>
  <c r="J105" i="1"/>
  <c r="N105" i="1" s="1"/>
  <c r="J25" i="1"/>
  <c r="N25" i="1" s="1"/>
  <c r="S25" i="3" l="1"/>
  <c r="W25" i="3" s="1"/>
  <c r="J5" i="26"/>
  <c r="J25" i="26" s="1"/>
  <c r="J24" i="26"/>
  <c r="I5" i="26"/>
  <c r="I25" i="26" s="1"/>
  <c r="I24" i="26"/>
  <c r="M5" i="26"/>
  <c r="M25" i="26" s="1"/>
  <c r="M24" i="26"/>
  <c r="S69" i="3"/>
  <c r="W69" i="3" s="1"/>
  <c r="G5" i="26"/>
  <c r="G25" i="26" s="1"/>
  <c r="G24" i="26"/>
  <c r="L73" i="2"/>
  <c r="Q31" i="3"/>
  <c r="Q27" i="3"/>
  <c r="Q40" i="3"/>
  <c r="Q52" i="3"/>
  <c r="S52" i="3" s="1"/>
  <c r="Q33" i="3"/>
  <c r="Q32" i="3"/>
  <c r="E166" i="5"/>
  <c r="G166" i="5"/>
  <c r="M57" i="2"/>
  <c r="Q53" i="3"/>
  <c r="S53" i="3" s="1"/>
  <c r="J166" i="5"/>
  <c r="O57" i="2"/>
  <c r="T53" i="3"/>
  <c r="O56" i="2"/>
  <c r="T52" i="3"/>
  <c r="L53" i="2"/>
  <c r="Q49" i="3"/>
  <c r="Q45" i="3"/>
  <c r="L49" i="2"/>
  <c r="N90" i="5"/>
  <c r="D144" i="5"/>
  <c r="D52" i="3" s="1"/>
  <c r="J56" i="2" s="1"/>
  <c r="E52" i="3"/>
  <c r="K56" i="2" s="1"/>
  <c r="L166" i="5"/>
  <c r="N73" i="5"/>
  <c r="N127" i="5" s="1"/>
  <c r="N35" i="3" s="1"/>
  <c r="T90" i="2" s="1"/>
  <c r="U90" i="2" s="1"/>
  <c r="D127" i="5"/>
  <c r="D35" i="3" s="1"/>
  <c r="J39" i="2" s="1"/>
  <c r="N68" i="5"/>
  <c r="N122" i="5" s="1"/>
  <c r="N30" i="3" s="1"/>
  <c r="T85" i="2" s="1"/>
  <c r="U85" i="2" s="1"/>
  <c r="D122" i="5"/>
  <c r="D30" i="3" s="1"/>
  <c r="J34" i="2" s="1"/>
  <c r="D158" i="5"/>
  <c r="N104" i="5"/>
  <c r="N158" i="5" s="1"/>
  <c r="D135" i="5"/>
  <c r="N81" i="5"/>
  <c r="N135" i="5" s="1"/>
  <c r="N43" i="3" s="1"/>
  <c r="T98" i="2" s="1"/>
  <c r="U98" i="2" s="1"/>
  <c r="D152" i="5"/>
  <c r="N98" i="5"/>
  <c r="N152" i="5" s="1"/>
  <c r="D165" i="5"/>
  <c r="N111" i="5"/>
  <c r="N165" i="5" s="1"/>
  <c r="D161" i="5"/>
  <c r="N107" i="5"/>
  <c r="N161" i="5" s="1"/>
  <c r="N69" i="3" s="1"/>
  <c r="T124" i="2" s="1"/>
  <c r="U124" i="2" s="1"/>
  <c r="D128" i="5"/>
  <c r="N74" i="5"/>
  <c r="N128" i="5" s="1"/>
  <c r="N36" i="3" s="1"/>
  <c r="T91" i="2" s="1"/>
  <c r="U91" i="2" s="1"/>
  <c r="D137" i="5"/>
  <c r="N83" i="5"/>
  <c r="N137" i="5" s="1"/>
  <c r="N45" i="3" s="1"/>
  <c r="T100" i="2" s="1"/>
  <c r="U100" i="2" s="1"/>
  <c r="D160" i="5"/>
  <c r="N106" i="5"/>
  <c r="N160" i="5" s="1"/>
  <c r="N68" i="3" s="1"/>
  <c r="T123" i="2" s="1"/>
  <c r="U123" i="2" s="1"/>
  <c r="D156" i="5"/>
  <c r="N102" i="5"/>
  <c r="N156" i="5" s="1"/>
  <c r="D154" i="5"/>
  <c r="D62" i="3" s="1"/>
  <c r="J66" i="2" s="1"/>
  <c r="N100" i="5"/>
  <c r="N154" i="5" s="1"/>
  <c r="L51" i="2"/>
  <c r="Q47" i="3"/>
  <c r="D124" i="5"/>
  <c r="N70" i="5"/>
  <c r="D119" i="5"/>
  <c r="D27" i="3" s="1"/>
  <c r="J31" i="2" s="1"/>
  <c r="N65" i="5"/>
  <c r="N119" i="5" s="1"/>
  <c r="N27" i="3" s="1"/>
  <c r="T82" i="2" s="1"/>
  <c r="U82" i="2" s="1"/>
  <c r="N84" i="5"/>
  <c r="N138" i="5" s="1"/>
  <c r="N46" i="3" s="1"/>
  <c r="T101" i="2" s="1"/>
  <c r="U101" i="2" s="1"/>
  <c r="D138" i="5"/>
  <c r="D146" i="5"/>
  <c r="N92" i="5"/>
  <c r="N146" i="5" s="1"/>
  <c r="D148" i="5"/>
  <c r="N94" i="5"/>
  <c r="N148" i="5" s="1"/>
  <c r="D123" i="5"/>
  <c r="N69" i="5"/>
  <c r="N123" i="5" s="1"/>
  <c r="N31" i="3" s="1"/>
  <c r="T86" i="2" s="1"/>
  <c r="U86" i="2" s="1"/>
  <c r="N62" i="5"/>
  <c r="N116" i="5" s="1"/>
  <c r="D116" i="5"/>
  <c r="N71" i="5"/>
  <c r="N125" i="5" s="1"/>
  <c r="N33" i="3" s="1"/>
  <c r="T88" i="2" s="1"/>
  <c r="U88" i="2" s="1"/>
  <c r="D125" i="5"/>
  <c r="D33" i="3" s="1"/>
  <c r="J37" i="2" s="1"/>
  <c r="U37" i="2" s="1"/>
  <c r="W37" i="2" s="1"/>
  <c r="D130" i="5"/>
  <c r="N76" i="5"/>
  <c r="N130" i="5" s="1"/>
  <c r="N38" i="3" s="1"/>
  <c r="T93" i="2" s="1"/>
  <c r="U93" i="2" s="1"/>
  <c r="D126" i="5"/>
  <c r="N72" i="5"/>
  <c r="N126" i="5" s="1"/>
  <c r="N34" i="3" s="1"/>
  <c r="T89" i="2" s="1"/>
  <c r="U89" i="2" s="1"/>
  <c r="D151" i="5"/>
  <c r="N97" i="5"/>
  <c r="N151" i="5" s="1"/>
  <c r="D120" i="5"/>
  <c r="D28" i="3" s="1"/>
  <c r="J32" i="2" s="1"/>
  <c r="N66" i="5"/>
  <c r="N120" i="5" s="1"/>
  <c r="N28" i="3" s="1"/>
  <c r="T83" i="2" s="1"/>
  <c r="U83" i="2" s="1"/>
  <c r="N91" i="5"/>
  <c r="N145" i="5" s="1"/>
  <c r="N53" i="3" s="1"/>
  <c r="T108" i="2" s="1"/>
  <c r="D145" i="5"/>
  <c r="D53" i="3" s="1"/>
  <c r="J57" i="2" s="1"/>
  <c r="Q36" i="3"/>
  <c r="Q28" i="3"/>
  <c r="S28" i="3" s="1"/>
  <c r="Q44" i="3"/>
  <c r="L48" i="2"/>
  <c r="Q48" i="3"/>
  <c r="L52" i="2"/>
  <c r="H166" i="5"/>
  <c r="H24" i="3"/>
  <c r="N28" i="2" s="1"/>
  <c r="L47" i="2"/>
  <c r="Q43" i="3"/>
  <c r="D129" i="5"/>
  <c r="D37" i="3" s="1"/>
  <c r="J41" i="2" s="1"/>
  <c r="N75" i="5"/>
  <c r="N129" i="5" s="1"/>
  <c r="N37" i="3" s="1"/>
  <c r="T92" i="2" s="1"/>
  <c r="U92" i="2" s="1"/>
  <c r="D150" i="5"/>
  <c r="N96" i="5"/>
  <c r="N150" i="5" s="1"/>
  <c r="D164" i="5"/>
  <c r="N110" i="5"/>
  <c r="N164" i="5" s="1"/>
  <c r="N72" i="3" s="1"/>
  <c r="T127" i="2" s="1"/>
  <c r="U127" i="2" s="1"/>
  <c r="D131" i="5"/>
  <c r="D39" i="3" s="1"/>
  <c r="J43" i="2" s="1"/>
  <c r="N77" i="5"/>
  <c r="N131" i="5" s="1"/>
  <c r="N39" i="3" s="1"/>
  <c r="T94" i="2" s="1"/>
  <c r="U94" i="2" s="1"/>
  <c r="N109" i="5"/>
  <c r="N163" i="5" s="1"/>
  <c r="N71" i="3" s="1"/>
  <c r="T126" i="2" s="1"/>
  <c r="U126" i="2" s="1"/>
  <c r="D163" i="5"/>
  <c r="D71" i="3" s="1"/>
  <c r="J75" i="2" s="1"/>
  <c r="D153" i="5"/>
  <c r="N99" i="5"/>
  <c r="N153" i="5" s="1"/>
  <c r="D141" i="5"/>
  <c r="N87" i="5"/>
  <c r="N141" i="5" s="1"/>
  <c r="N49" i="3" s="1"/>
  <c r="T104" i="2" s="1"/>
  <c r="U104" i="2" s="1"/>
  <c r="D149" i="5"/>
  <c r="N95" i="5"/>
  <c r="N149" i="5" s="1"/>
  <c r="D132" i="5"/>
  <c r="N78" i="5"/>
  <c r="N132" i="5" s="1"/>
  <c r="N40" i="3" s="1"/>
  <c r="T95" i="2" s="1"/>
  <c r="U95" i="2" s="1"/>
  <c r="D155" i="5"/>
  <c r="N101" i="5"/>
  <c r="N155" i="5" s="1"/>
  <c r="D162" i="5"/>
  <c r="N108" i="5"/>
  <c r="N162" i="5" s="1"/>
  <c r="N70" i="3" s="1"/>
  <c r="T125" i="2" s="1"/>
  <c r="U125" i="2" s="1"/>
  <c r="L46" i="2"/>
  <c r="Q42" i="3"/>
  <c r="L50" i="2"/>
  <c r="Q46" i="3"/>
  <c r="Q71" i="3"/>
  <c r="Q67" i="3"/>
  <c r="D157" i="5"/>
  <c r="N103" i="5"/>
  <c r="N157" i="5" s="1"/>
  <c r="D121" i="5"/>
  <c r="N67" i="5"/>
  <c r="N121" i="5" s="1"/>
  <c r="N29" i="3" s="1"/>
  <c r="T84" i="2" s="1"/>
  <c r="U84" i="2" s="1"/>
  <c r="D117" i="5"/>
  <c r="N63" i="5"/>
  <c r="N117" i="5" s="1"/>
  <c r="N25" i="3" s="1"/>
  <c r="T80" i="2" s="1"/>
  <c r="U80" i="2" s="1"/>
  <c r="D140" i="5"/>
  <c r="N86" i="5"/>
  <c r="N140" i="5" s="1"/>
  <c r="N48" i="3" s="1"/>
  <c r="T103" i="2" s="1"/>
  <c r="U103" i="2" s="1"/>
  <c r="D139" i="5"/>
  <c r="N85" i="5"/>
  <c r="N139" i="5" s="1"/>
  <c r="N47" i="3" s="1"/>
  <c r="T102" i="2" s="1"/>
  <c r="U102" i="2" s="1"/>
  <c r="D118" i="5"/>
  <c r="D26" i="3" s="1"/>
  <c r="J30" i="2" s="1"/>
  <c r="N64" i="5"/>
  <c r="N118" i="5" s="1"/>
  <c r="N26" i="3" s="1"/>
  <c r="T81" i="2" s="1"/>
  <c r="U81" i="2" s="1"/>
  <c r="D133" i="5"/>
  <c r="D41" i="3" s="1"/>
  <c r="J45" i="2" s="1"/>
  <c r="N79" i="5"/>
  <c r="N133" i="5" s="1"/>
  <c r="N41" i="3" s="1"/>
  <c r="T96" i="2" s="1"/>
  <c r="U96" i="2" s="1"/>
  <c r="D134" i="5"/>
  <c r="N80" i="5"/>
  <c r="N134" i="5" s="1"/>
  <c r="N42" i="3" s="1"/>
  <c r="T97" i="2" s="1"/>
  <c r="U97" i="2" s="1"/>
  <c r="D159" i="5"/>
  <c r="N105" i="5"/>
  <c r="N159" i="5" s="1"/>
  <c r="N67" i="3" s="1"/>
  <c r="T122" i="2" s="1"/>
  <c r="U122" i="2" s="1"/>
  <c r="D147" i="5"/>
  <c r="N93" i="5"/>
  <c r="N147" i="5" s="1"/>
  <c r="D136" i="5"/>
  <c r="N136" i="5"/>
  <c r="N44" i="3" s="1"/>
  <c r="T99" i="2" s="1"/>
  <c r="U99" i="2" s="1"/>
  <c r="Q72" i="3"/>
  <c r="L76" i="2"/>
  <c r="I28" i="3"/>
  <c r="O32" i="2" s="1"/>
  <c r="Q70" i="3"/>
  <c r="Q35" i="3"/>
  <c r="M41" i="3"/>
  <c r="S45" i="2" s="1"/>
  <c r="Q29" i="3"/>
  <c r="Q38" i="3"/>
  <c r="Q34" i="3"/>
  <c r="M39" i="3"/>
  <c r="M71" i="3"/>
  <c r="S75" i="2" s="1"/>
  <c r="M166" i="5"/>
  <c r="F26" i="3"/>
  <c r="Q37" i="3"/>
  <c r="O55" i="5"/>
  <c r="M35" i="3"/>
  <c r="S39" i="2" s="1"/>
  <c r="I166" i="5"/>
  <c r="F166" i="5"/>
  <c r="M24" i="3"/>
  <c r="S28" i="2" s="1"/>
  <c r="Q55" i="5"/>
  <c r="L34" i="2"/>
  <c r="L29" i="2"/>
  <c r="T8" i="5"/>
  <c r="Q41" i="3"/>
  <c r="M30" i="3"/>
  <c r="S34" i="2" s="1"/>
  <c r="M27" i="3"/>
  <c r="S31" i="2" s="1"/>
  <c r="Q68" i="3"/>
  <c r="Q30" i="3"/>
  <c r="Q39" i="3"/>
  <c r="L43" i="2"/>
  <c r="S42" i="2"/>
  <c r="S74" i="2"/>
  <c r="S29" i="2"/>
  <c r="S41" i="2"/>
  <c r="S54" i="2"/>
  <c r="U54" i="2" s="1"/>
  <c r="W54" i="2" s="1"/>
  <c r="O50" i="3"/>
  <c r="P50" i="3" s="1"/>
  <c r="S35" i="2"/>
  <c r="P31" i="2"/>
  <c r="J62" i="3"/>
  <c r="P66" i="2" s="1"/>
  <c r="H62" i="3"/>
  <c r="N66" i="2" s="1"/>
  <c r="T62" i="3"/>
  <c r="F62" i="3"/>
  <c r="P39" i="2"/>
  <c r="S36" i="2"/>
  <c r="F4" i="26"/>
  <c r="O28" i="2"/>
  <c r="T24" i="3"/>
  <c r="S44" i="2"/>
  <c r="S71" i="2"/>
  <c r="Q24" i="3"/>
  <c r="S24" i="3" s="1"/>
  <c r="L28" i="2"/>
  <c r="L14" i="1"/>
  <c r="W51" i="3"/>
  <c r="L25" i="1"/>
  <c r="L105" i="1"/>
  <c r="N51" i="3"/>
  <c r="T106" i="2" s="1"/>
  <c r="U106" i="2" s="1"/>
  <c r="W106" i="2" s="1"/>
  <c r="W50" i="3"/>
  <c r="N144" i="5" l="1"/>
  <c r="N52" i="3" s="1"/>
  <c r="F5" i="26"/>
  <c r="F25" i="26" s="1"/>
  <c r="F24" i="26"/>
  <c r="S39" i="3"/>
  <c r="W39" i="3" s="1"/>
  <c r="S34" i="3"/>
  <c r="W34" i="3" s="1"/>
  <c r="S35" i="3"/>
  <c r="W35" i="3" s="1"/>
  <c r="S72" i="3"/>
  <c r="W72" i="3" s="1"/>
  <c r="S71" i="3"/>
  <c r="W71" i="3" s="1"/>
  <c r="S48" i="3"/>
  <c r="W48" i="3" s="1"/>
  <c r="S36" i="3"/>
  <c r="W36" i="3" s="1"/>
  <c r="S30" i="3"/>
  <c r="W30" i="3" s="1"/>
  <c r="S41" i="3"/>
  <c r="W41" i="3" s="1"/>
  <c r="S38" i="3"/>
  <c r="W38" i="3" s="1"/>
  <c r="S70" i="3"/>
  <c r="W70" i="3" s="1"/>
  <c r="S46" i="3"/>
  <c r="W46" i="3" s="1"/>
  <c r="S40" i="3"/>
  <c r="W40" i="3" s="1"/>
  <c r="S68" i="3"/>
  <c r="W68" i="3" s="1"/>
  <c r="S29" i="3"/>
  <c r="W29" i="3" s="1"/>
  <c r="S44" i="3"/>
  <c r="W44" i="3" s="1"/>
  <c r="S45" i="3"/>
  <c r="W45" i="3" s="1"/>
  <c r="S32" i="3"/>
  <c r="W32" i="3" s="1"/>
  <c r="S27" i="3"/>
  <c r="W27" i="3" s="1"/>
  <c r="S37" i="3"/>
  <c r="W37" i="3" s="1"/>
  <c r="S67" i="3"/>
  <c r="W67" i="3" s="1"/>
  <c r="S42" i="3"/>
  <c r="W42" i="3" s="1"/>
  <c r="S43" i="3"/>
  <c r="W43" i="3" s="1"/>
  <c r="S47" i="3"/>
  <c r="W47" i="3" s="1"/>
  <c r="S49" i="3"/>
  <c r="W49" i="3" s="1"/>
  <c r="S33" i="3"/>
  <c r="W33" i="3" s="1"/>
  <c r="S31" i="3"/>
  <c r="W31" i="3" s="1"/>
  <c r="W52" i="3"/>
  <c r="U57" i="2"/>
  <c r="W57" i="2" s="1"/>
  <c r="O37" i="3"/>
  <c r="P37" i="3" s="1"/>
  <c r="U32" i="2"/>
  <c r="J32" i="1" s="1"/>
  <c r="O127" i="5"/>
  <c r="T127" i="5" s="1"/>
  <c r="O102" i="5"/>
  <c r="R45" i="5" s="1"/>
  <c r="W53" i="3"/>
  <c r="O26" i="3"/>
  <c r="P26" i="3" s="1"/>
  <c r="U56" i="2"/>
  <c r="W56" i="2" s="1"/>
  <c r="O28" i="3"/>
  <c r="P28" i="3" s="1"/>
  <c r="T28" i="3"/>
  <c r="W28" i="3" s="1"/>
  <c r="O119" i="5"/>
  <c r="T119" i="5" s="1"/>
  <c r="O156" i="5"/>
  <c r="O72" i="5"/>
  <c r="R15" i="5" s="1"/>
  <c r="O84" i="5"/>
  <c r="T84" i="5" s="1"/>
  <c r="O107" i="5"/>
  <c r="R50" i="5" s="1"/>
  <c r="O80" i="5"/>
  <c r="R23" i="5" s="1"/>
  <c r="O92" i="5"/>
  <c r="T92" i="5" s="1"/>
  <c r="U41" i="2"/>
  <c r="W41" i="2" s="1"/>
  <c r="R25" i="5"/>
  <c r="O67" i="5"/>
  <c r="T67" i="5" s="1"/>
  <c r="O157" i="5"/>
  <c r="O108" i="5"/>
  <c r="R51" i="5" s="1"/>
  <c r="O153" i="5"/>
  <c r="O106" i="5"/>
  <c r="T106" i="5" s="1"/>
  <c r="O64" i="5"/>
  <c r="T64" i="5" s="1"/>
  <c r="O63" i="5"/>
  <c r="T63" i="5" s="1"/>
  <c r="O109" i="5"/>
  <c r="R52" i="5" s="1"/>
  <c r="O79" i="5"/>
  <c r="R22" i="5" s="1"/>
  <c r="O86" i="5"/>
  <c r="T86" i="5" s="1"/>
  <c r="O69" i="5"/>
  <c r="T69" i="5" s="1"/>
  <c r="O81" i="5"/>
  <c r="T81" i="5" s="1"/>
  <c r="O122" i="5"/>
  <c r="T122" i="5" s="1"/>
  <c r="O151" i="5"/>
  <c r="O125" i="5"/>
  <c r="T125" i="5" s="1"/>
  <c r="U45" i="2"/>
  <c r="W45" i="2" s="1"/>
  <c r="O116" i="5"/>
  <c r="T116" i="5" s="1"/>
  <c r="O146" i="5"/>
  <c r="O152" i="5"/>
  <c r="O154" i="5"/>
  <c r="T154" i="5" s="1"/>
  <c r="O33" i="3"/>
  <c r="P33" i="3" s="1"/>
  <c r="O148" i="5"/>
  <c r="O134" i="5"/>
  <c r="T134" i="5" s="1"/>
  <c r="D42" i="3"/>
  <c r="W81" i="2"/>
  <c r="J81" i="1"/>
  <c r="W104" i="2"/>
  <c r="J104" i="1"/>
  <c r="O164" i="5"/>
  <c r="T164" i="5" s="1"/>
  <c r="D72" i="3"/>
  <c r="W93" i="2"/>
  <c r="J93" i="1"/>
  <c r="W82" i="2"/>
  <c r="J82" i="1"/>
  <c r="J100" i="1"/>
  <c r="W100" i="2"/>
  <c r="W85" i="2"/>
  <c r="J85" i="1"/>
  <c r="W125" i="2"/>
  <c r="J125" i="1"/>
  <c r="O120" i="5"/>
  <c r="T120" i="5" s="1"/>
  <c r="W89" i="2"/>
  <c r="J89" i="1"/>
  <c r="D38" i="3"/>
  <c r="O130" i="5"/>
  <c r="T130" i="5" s="1"/>
  <c r="O62" i="5"/>
  <c r="R5" i="5" s="1"/>
  <c r="W86" i="2"/>
  <c r="J86" i="1"/>
  <c r="O138" i="5"/>
  <c r="T138" i="5" s="1"/>
  <c r="D46" i="3"/>
  <c r="W123" i="2"/>
  <c r="J123" i="1"/>
  <c r="D45" i="3"/>
  <c r="O137" i="5"/>
  <c r="T137" i="5" s="1"/>
  <c r="O165" i="5"/>
  <c r="J98" i="1"/>
  <c r="W98" i="2"/>
  <c r="O158" i="5"/>
  <c r="O73" i="5"/>
  <c r="W122" i="2"/>
  <c r="J122" i="1"/>
  <c r="D67" i="3"/>
  <c r="O159" i="5"/>
  <c r="T159" i="5" s="1"/>
  <c r="O139" i="5"/>
  <c r="T139" i="5" s="1"/>
  <c r="D47" i="3"/>
  <c r="W84" i="2"/>
  <c r="J84" i="1"/>
  <c r="D40" i="3"/>
  <c r="O132" i="5"/>
  <c r="T132" i="5" s="1"/>
  <c r="W94" i="2"/>
  <c r="J94" i="1"/>
  <c r="W92" i="2"/>
  <c r="J92" i="1"/>
  <c r="W83" i="2"/>
  <c r="J83" i="1"/>
  <c r="W88" i="2"/>
  <c r="J88" i="1"/>
  <c r="D36" i="3"/>
  <c r="O128" i="5"/>
  <c r="T128" i="5" s="1"/>
  <c r="O147" i="5"/>
  <c r="W96" i="2"/>
  <c r="J96" i="1"/>
  <c r="W80" i="2"/>
  <c r="J80" i="1"/>
  <c r="D29" i="3"/>
  <c r="O121" i="5"/>
  <c r="T121" i="5" s="1"/>
  <c r="O155" i="5"/>
  <c r="O141" i="5"/>
  <c r="T141" i="5" s="1"/>
  <c r="D49" i="3"/>
  <c r="U75" i="2"/>
  <c r="J75" i="1" s="1"/>
  <c r="N75" i="1" s="1"/>
  <c r="O129" i="5"/>
  <c r="T129" i="5" s="1"/>
  <c r="O71" i="3"/>
  <c r="P71" i="3" s="1"/>
  <c r="W99" i="2"/>
  <c r="J99" i="1"/>
  <c r="O105" i="5"/>
  <c r="W97" i="2"/>
  <c r="J97" i="1"/>
  <c r="O85" i="5"/>
  <c r="J103" i="1"/>
  <c r="W103" i="2"/>
  <c r="D25" i="3"/>
  <c r="O117" i="5"/>
  <c r="T117" i="5" s="1"/>
  <c r="D70" i="3"/>
  <c r="O162" i="5"/>
  <c r="T162" i="5" s="1"/>
  <c r="O78" i="5"/>
  <c r="O149" i="5"/>
  <c r="W126" i="2"/>
  <c r="J126" i="1"/>
  <c r="O110" i="5"/>
  <c r="O150" i="5"/>
  <c r="O131" i="5"/>
  <c r="T131" i="5" s="1"/>
  <c r="O163" i="5"/>
  <c r="T163" i="5" s="1"/>
  <c r="O118" i="5"/>
  <c r="T118" i="5" s="1"/>
  <c r="D34" i="3"/>
  <c r="O126" i="5"/>
  <c r="T126" i="5" s="1"/>
  <c r="D166" i="5"/>
  <c r="D24" i="3"/>
  <c r="J28" i="2" s="1"/>
  <c r="U28" i="2" s="1"/>
  <c r="D31" i="3"/>
  <c r="O123" i="5"/>
  <c r="T123" i="5" s="1"/>
  <c r="J101" i="1"/>
  <c r="W101" i="2"/>
  <c r="O70" i="5"/>
  <c r="N124" i="5"/>
  <c r="N32" i="3" s="1"/>
  <c r="T87" i="2" s="1"/>
  <c r="U87" i="2" s="1"/>
  <c r="O100" i="5"/>
  <c r="D68" i="3"/>
  <c r="O160" i="5"/>
  <c r="T160" i="5" s="1"/>
  <c r="O74" i="5"/>
  <c r="W124" i="2"/>
  <c r="J124" i="1"/>
  <c r="D43" i="3"/>
  <c r="O135" i="5"/>
  <c r="T135" i="5" s="1"/>
  <c r="O68" i="5"/>
  <c r="D44" i="3"/>
  <c r="O136" i="5"/>
  <c r="T136" i="5" s="1"/>
  <c r="W102" i="2"/>
  <c r="J102" i="1"/>
  <c r="D48" i="3"/>
  <c r="O140" i="5"/>
  <c r="T140" i="5" s="1"/>
  <c r="O101" i="5"/>
  <c r="W95" i="2"/>
  <c r="J95" i="1"/>
  <c r="O87" i="5"/>
  <c r="O77" i="5"/>
  <c r="J127" i="1"/>
  <c r="W127" i="2"/>
  <c r="O75" i="5"/>
  <c r="O133" i="5"/>
  <c r="T133" i="5" s="1"/>
  <c r="O145" i="5"/>
  <c r="T145" i="5" s="1"/>
  <c r="O66" i="5"/>
  <c r="O76" i="5"/>
  <c r="O71" i="5"/>
  <c r="N24" i="3"/>
  <c r="T79" i="2" s="1"/>
  <c r="U79" i="2" s="1"/>
  <c r="O65" i="5"/>
  <c r="D32" i="3"/>
  <c r="O83" i="5"/>
  <c r="W91" i="2"/>
  <c r="J91" i="1"/>
  <c r="N91" i="1" s="1"/>
  <c r="D69" i="3"/>
  <c r="O161" i="5"/>
  <c r="T161" i="5" s="1"/>
  <c r="O104" i="5"/>
  <c r="W90" i="2"/>
  <c r="J90" i="1"/>
  <c r="O41" i="3"/>
  <c r="P41" i="3" s="1"/>
  <c r="U34" i="2"/>
  <c r="J34" i="1" s="1"/>
  <c r="L34" i="1" s="1"/>
  <c r="L30" i="2"/>
  <c r="U30" i="2" s="1"/>
  <c r="W30" i="2" s="1"/>
  <c r="S43" i="2"/>
  <c r="U43" i="2" s="1"/>
  <c r="O39" i="3"/>
  <c r="P39" i="3" s="1"/>
  <c r="Q26" i="3"/>
  <c r="O27" i="3"/>
  <c r="P27" i="3" s="1"/>
  <c r="O30" i="3"/>
  <c r="P30" i="3" s="1"/>
  <c r="O35" i="3"/>
  <c r="P35" i="3" s="1"/>
  <c r="U31" i="2"/>
  <c r="W31" i="2" s="1"/>
  <c r="O56" i="5"/>
  <c r="T56" i="5" s="1"/>
  <c r="T55" i="5"/>
  <c r="U39" i="2"/>
  <c r="W39" i="2" s="1"/>
  <c r="J54" i="1"/>
  <c r="N54" i="1" s="1"/>
  <c r="J37" i="1"/>
  <c r="N37" i="1" s="1"/>
  <c r="Q62" i="3"/>
  <c r="L66" i="2"/>
  <c r="U66" i="2" s="1"/>
  <c r="W66" i="2" s="1"/>
  <c r="O4" i="26"/>
  <c r="W24" i="3"/>
  <c r="O51" i="3"/>
  <c r="P51" i="3" s="1"/>
  <c r="U108" i="2"/>
  <c r="W108" i="2" s="1"/>
  <c r="O53" i="3"/>
  <c r="P53" i="3" s="1"/>
  <c r="N62" i="3"/>
  <c r="T117" i="2" s="1"/>
  <c r="J106" i="1"/>
  <c r="N106" i="1" s="1"/>
  <c r="J55" i="1"/>
  <c r="N55" i="1" s="1"/>
  <c r="O144" i="5" l="1"/>
  <c r="T144" i="5" s="1"/>
  <c r="T107" i="2"/>
  <c r="U107" i="2" s="1"/>
  <c r="W107" i="2" s="1"/>
  <c r="O52" i="3"/>
  <c r="P52" i="3" s="1"/>
  <c r="S62" i="3"/>
  <c r="W62" i="3" s="1"/>
  <c r="S26" i="3"/>
  <c r="O5" i="26"/>
  <c r="O25" i="26" s="1"/>
  <c r="O24" i="26"/>
  <c r="W75" i="2"/>
  <c r="W32" i="2"/>
  <c r="W34" i="2"/>
  <c r="T108" i="5"/>
  <c r="R10" i="5"/>
  <c r="T80" i="5"/>
  <c r="T79" i="5"/>
  <c r="J56" i="1"/>
  <c r="L56" i="1" s="1"/>
  <c r="R35" i="5"/>
  <c r="T102" i="5"/>
  <c r="J57" i="1"/>
  <c r="L57" i="1" s="1"/>
  <c r="T72" i="5"/>
  <c r="R49" i="5"/>
  <c r="T107" i="5"/>
  <c r="R29" i="5"/>
  <c r="R24" i="5"/>
  <c r="R27" i="5"/>
  <c r="J41" i="1"/>
  <c r="L41" i="1" s="1"/>
  <c r="R7" i="5"/>
  <c r="R12" i="5"/>
  <c r="T82" i="5"/>
  <c r="T109" i="5"/>
  <c r="R6" i="5"/>
  <c r="J45" i="1"/>
  <c r="L45" i="1" s="1"/>
  <c r="L80" i="1"/>
  <c r="N80" i="1"/>
  <c r="N92" i="1"/>
  <c r="L92" i="1"/>
  <c r="N84" i="1"/>
  <c r="L84" i="1"/>
  <c r="N104" i="1"/>
  <c r="L104" i="1"/>
  <c r="W87" i="2"/>
  <c r="J87" i="1"/>
  <c r="J74" i="2"/>
  <c r="U74" i="2" s="1"/>
  <c r="O70" i="3"/>
  <c r="P70" i="3" s="1"/>
  <c r="N103" i="1"/>
  <c r="L103" i="1"/>
  <c r="T105" i="5"/>
  <c r="R48" i="5"/>
  <c r="J44" i="2"/>
  <c r="U44" i="2" s="1"/>
  <c r="O40" i="3"/>
  <c r="P40" i="3" s="1"/>
  <c r="N122" i="1"/>
  <c r="L122" i="1"/>
  <c r="N89" i="1"/>
  <c r="L89" i="1"/>
  <c r="T83" i="5"/>
  <c r="R26" i="5"/>
  <c r="W79" i="2"/>
  <c r="J79" i="1"/>
  <c r="R9" i="5"/>
  <c r="T66" i="5"/>
  <c r="N95" i="1"/>
  <c r="L95" i="1"/>
  <c r="T68" i="5"/>
  <c r="R11" i="5"/>
  <c r="T100" i="5"/>
  <c r="R43" i="5"/>
  <c r="L101" i="1"/>
  <c r="N101" i="1"/>
  <c r="N126" i="1"/>
  <c r="L126" i="1"/>
  <c r="N123" i="1"/>
  <c r="L123" i="1"/>
  <c r="O46" i="3"/>
  <c r="P46" i="3" s="1"/>
  <c r="J50" i="2"/>
  <c r="U50" i="2" s="1"/>
  <c r="N86" i="1"/>
  <c r="L86" i="1"/>
  <c r="J42" i="2"/>
  <c r="U42" i="2" s="1"/>
  <c r="O38" i="3"/>
  <c r="P38" i="3" s="1"/>
  <c r="N125" i="1"/>
  <c r="L125" i="1"/>
  <c r="N85" i="1"/>
  <c r="L85" i="1"/>
  <c r="N82" i="1"/>
  <c r="L82" i="1"/>
  <c r="J76" i="2"/>
  <c r="U76" i="2" s="1"/>
  <c r="O72" i="3"/>
  <c r="P72" i="3" s="1"/>
  <c r="N81" i="1"/>
  <c r="L81" i="1"/>
  <c r="N90" i="1"/>
  <c r="L90" i="1"/>
  <c r="J73" i="2"/>
  <c r="U73" i="2" s="1"/>
  <c r="O69" i="3"/>
  <c r="P69" i="3" s="1"/>
  <c r="O124" i="5"/>
  <c r="N166" i="5"/>
  <c r="L127" i="1"/>
  <c r="N127" i="1"/>
  <c r="T74" i="5"/>
  <c r="R17" i="5"/>
  <c r="O24" i="3"/>
  <c r="P24" i="3" s="1"/>
  <c r="L91" i="1"/>
  <c r="J36" i="2"/>
  <c r="U36" i="2" s="1"/>
  <c r="O32" i="3"/>
  <c r="P32" i="3" s="1"/>
  <c r="T71" i="5"/>
  <c r="R14" i="5"/>
  <c r="T77" i="5"/>
  <c r="R20" i="5"/>
  <c r="R44" i="5"/>
  <c r="T101" i="5"/>
  <c r="J52" i="2"/>
  <c r="U52" i="2" s="1"/>
  <c r="O48" i="3"/>
  <c r="P48" i="3" s="1"/>
  <c r="J48" i="2"/>
  <c r="U48" i="2" s="1"/>
  <c r="O44" i="3"/>
  <c r="P44" i="3" s="1"/>
  <c r="J47" i="2"/>
  <c r="U47" i="2" s="1"/>
  <c r="O43" i="3"/>
  <c r="P43" i="3" s="1"/>
  <c r="R13" i="5"/>
  <c r="T70" i="5"/>
  <c r="J35" i="2"/>
  <c r="U35" i="2" s="1"/>
  <c r="O31" i="3"/>
  <c r="P31" i="3" s="1"/>
  <c r="J38" i="2"/>
  <c r="U38" i="2" s="1"/>
  <c r="O34" i="3"/>
  <c r="P34" i="3" s="1"/>
  <c r="T85" i="5"/>
  <c r="R28" i="5"/>
  <c r="N99" i="1"/>
  <c r="L99" i="1"/>
  <c r="N96" i="1"/>
  <c r="L96" i="1"/>
  <c r="N88" i="1"/>
  <c r="L88" i="1"/>
  <c r="N83" i="1"/>
  <c r="L83" i="1"/>
  <c r="N94" i="1"/>
  <c r="L94" i="1"/>
  <c r="J51" i="2"/>
  <c r="U51" i="2" s="1"/>
  <c r="O47" i="3"/>
  <c r="P47" i="3" s="1"/>
  <c r="N98" i="1"/>
  <c r="L98" i="1"/>
  <c r="T62" i="5"/>
  <c r="N93" i="1"/>
  <c r="L93" i="1"/>
  <c r="J46" i="2"/>
  <c r="U46" i="2" s="1"/>
  <c r="O42" i="3"/>
  <c r="P42" i="3" s="1"/>
  <c r="R47" i="5"/>
  <c r="T104" i="5"/>
  <c r="R8" i="5"/>
  <c r="T65" i="5"/>
  <c r="T76" i="5"/>
  <c r="R19" i="5"/>
  <c r="T75" i="5"/>
  <c r="R18" i="5"/>
  <c r="T87" i="5"/>
  <c r="R30" i="5"/>
  <c r="L102" i="1"/>
  <c r="N102" i="1"/>
  <c r="N124" i="1"/>
  <c r="L124" i="1"/>
  <c r="J72" i="2"/>
  <c r="U72" i="2" s="1"/>
  <c r="O68" i="3"/>
  <c r="P68" i="3" s="1"/>
  <c r="T110" i="5"/>
  <c r="R53" i="5"/>
  <c r="R21" i="5"/>
  <c r="T78" i="5"/>
  <c r="J29" i="2"/>
  <c r="U29" i="2" s="1"/>
  <c r="O25" i="3"/>
  <c r="P25" i="3" s="1"/>
  <c r="N97" i="1"/>
  <c r="L97" i="1"/>
  <c r="J53" i="2"/>
  <c r="U53" i="2" s="1"/>
  <c r="O49" i="3"/>
  <c r="P49" i="3" s="1"/>
  <c r="J33" i="2"/>
  <c r="U33" i="2" s="1"/>
  <c r="O29" i="3"/>
  <c r="P29" i="3" s="1"/>
  <c r="J40" i="2"/>
  <c r="U40" i="2" s="1"/>
  <c r="O36" i="3"/>
  <c r="P36" i="3" s="1"/>
  <c r="J71" i="2"/>
  <c r="U71" i="2" s="1"/>
  <c r="O67" i="3"/>
  <c r="P67" i="3" s="1"/>
  <c r="R16" i="5"/>
  <c r="T73" i="5"/>
  <c r="O45" i="3"/>
  <c r="P45" i="3" s="1"/>
  <c r="J49" i="2"/>
  <c r="U49" i="2" s="1"/>
  <c r="N100" i="1"/>
  <c r="L100" i="1"/>
  <c r="N34" i="1"/>
  <c r="J30" i="1"/>
  <c r="L30" i="1" s="1"/>
  <c r="W43" i="2"/>
  <c r="J43" i="1"/>
  <c r="J39" i="1"/>
  <c r="L39" i="1" s="1"/>
  <c r="J31" i="1"/>
  <c r="L31" i="1" s="1"/>
  <c r="L37" i="1"/>
  <c r="L54" i="1"/>
  <c r="L75" i="1"/>
  <c r="W28" i="2"/>
  <c r="J28" i="1"/>
  <c r="N32" i="1"/>
  <c r="L32" i="1"/>
  <c r="J66" i="1"/>
  <c r="N66" i="1" s="1"/>
  <c r="J108" i="1"/>
  <c r="N108" i="1" s="1"/>
  <c r="J107" i="1"/>
  <c r="N107" i="1" s="1"/>
  <c r="L106" i="1"/>
  <c r="L55" i="1"/>
  <c r="U117" i="2"/>
  <c r="W117" i="2" s="1"/>
  <c r="O62" i="3"/>
  <c r="P62" i="3" s="1"/>
  <c r="D7" i="13"/>
  <c r="D4" i="18"/>
  <c r="D3" i="17" s="1"/>
  <c r="D6" i="17" s="1"/>
  <c r="W26" i="3" l="1"/>
  <c r="N56" i="1"/>
  <c r="N45" i="1"/>
  <c r="N57" i="1"/>
  <c r="N41" i="1"/>
  <c r="W40" i="2"/>
  <c r="J40" i="1"/>
  <c r="W38" i="2"/>
  <c r="J38" i="1"/>
  <c r="J48" i="1"/>
  <c r="W48" i="2"/>
  <c r="J49" i="1"/>
  <c r="W49" i="2"/>
  <c r="W73" i="2"/>
  <c r="J73" i="1"/>
  <c r="J74" i="1"/>
  <c r="W74" i="2"/>
  <c r="J53" i="1"/>
  <c r="W53" i="2"/>
  <c r="J71" i="1"/>
  <c r="W71" i="2"/>
  <c r="W33" i="2"/>
  <c r="J33" i="1"/>
  <c r="J72" i="1"/>
  <c r="W72" i="2"/>
  <c r="W46" i="2"/>
  <c r="J46" i="1"/>
  <c r="W51" i="2"/>
  <c r="J51" i="1"/>
  <c r="J35" i="1"/>
  <c r="W35" i="2"/>
  <c r="J47" i="1"/>
  <c r="W47" i="2"/>
  <c r="W52" i="2"/>
  <c r="J52" i="1"/>
  <c r="W36" i="2"/>
  <c r="J36" i="1"/>
  <c r="W50" i="2"/>
  <c r="J50" i="1"/>
  <c r="N79" i="1"/>
  <c r="L79" i="1"/>
  <c r="L87" i="1"/>
  <c r="N87" i="1"/>
  <c r="J29" i="1"/>
  <c r="W29" i="2"/>
  <c r="T124" i="5"/>
  <c r="O166" i="5"/>
  <c r="W76" i="2"/>
  <c r="J76" i="1"/>
  <c r="J42" i="1"/>
  <c r="W42" i="2"/>
  <c r="W44" i="2"/>
  <c r="J44" i="1"/>
  <c r="N30" i="1"/>
  <c r="N39" i="1"/>
  <c r="N31" i="1"/>
  <c r="L43" i="1"/>
  <c r="N43" i="1"/>
  <c r="N28" i="1"/>
  <c r="L28" i="1"/>
  <c r="L66" i="1"/>
  <c r="L107" i="1"/>
  <c r="J117" i="1"/>
  <c r="N117" i="1" s="1"/>
  <c r="L108" i="1"/>
  <c r="E6" i="17"/>
  <c r="D7" i="17"/>
  <c r="D10" i="17"/>
  <c r="D9" i="18"/>
  <c r="C4" i="20" s="1"/>
  <c r="E3" i="17"/>
  <c r="P166" i="5" l="1"/>
  <c r="L29" i="1"/>
  <c r="N29" i="1"/>
  <c r="N47" i="1"/>
  <c r="L47" i="1"/>
  <c r="N50" i="1"/>
  <c r="L50" i="1"/>
  <c r="N52" i="1"/>
  <c r="L52" i="1"/>
  <c r="N46" i="1"/>
  <c r="L46" i="1"/>
  <c r="N33" i="1"/>
  <c r="L33" i="1"/>
  <c r="N40" i="1"/>
  <c r="L40" i="1"/>
  <c r="N44" i="1"/>
  <c r="L44" i="1"/>
  <c r="N76" i="1"/>
  <c r="L76" i="1"/>
  <c r="L36" i="1"/>
  <c r="N36" i="1"/>
  <c r="N51" i="1"/>
  <c r="L51" i="1"/>
  <c r="L38" i="1"/>
  <c r="N38" i="1"/>
  <c r="L72" i="1"/>
  <c r="N72" i="1"/>
  <c r="N71" i="1"/>
  <c r="L71" i="1"/>
  <c r="N74" i="1"/>
  <c r="L74" i="1"/>
  <c r="L49" i="1"/>
  <c r="N49" i="1"/>
  <c r="N73" i="1"/>
  <c r="L73" i="1"/>
  <c r="N42" i="1"/>
  <c r="L42" i="1"/>
  <c r="L35" i="1"/>
  <c r="N35" i="1"/>
  <c r="L53" i="1"/>
  <c r="N53" i="1"/>
  <c r="L48" i="1"/>
  <c r="N48" i="1"/>
  <c r="L117" i="1"/>
  <c r="E10" i="17"/>
  <c r="F10" i="17" s="1"/>
  <c r="C12" i="20"/>
  <c r="C14" i="20" s="1"/>
  <c r="C15" i="20" s="1"/>
  <c r="C10" i="21" s="1"/>
  <c r="C6" i="20"/>
  <c r="C7" i="20" s="1"/>
  <c r="D11" i="17"/>
  <c r="D17" i="17" s="1"/>
  <c r="D18" i="17" s="1"/>
  <c r="E7" i="17"/>
  <c r="E11" i="17" s="1"/>
  <c r="C11" i="13" l="1"/>
  <c r="C13" i="13" s="1"/>
  <c r="C21" i="21"/>
  <c r="C11" i="21"/>
  <c r="C12" i="21" s="1"/>
  <c r="C13" i="21" s="1"/>
  <c r="B21" i="17"/>
  <c r="B22" i="17" s="1"/>
  <c r="F11" i="17"/>
  <c r="C21" i="17"/>
  <c r="C22" i="17" s="1"/>
  <c r="D21" i="17"/>
  <c r="D22" i="17" s="1"/>
  <c r="E25" i="17"/>
  <c r="E18" i="17"/>
  <c r="D11" i="13" l="1"/>
  <c r="C17" i="21"/>
  <c r="C20" i="21" s="1"/>
  <c r="C22" i="21" s="1"/>
  <c r="C23" i="21" s="1"/>
  <c r="C24" i="21" s="1"/>
  <c r="C15" i="13" s="1"/>
  <c r="D13" i="13"/>
  <c r="E22" i="17"/>
  <c r="E24" i="17" s="1"/>
  <c r="E26" i="17" s="1"/>
  <c r="E29" i="17" s="1"/>
  <c r="E30" i="17" s="1"/>
  <c r="B15" i="13"/>
  <c r="B19" i="13" l="1"/>
  <c r="D15" i="13"/>
  <c r="C19" i="13"/>
  <c r="B20" i="13" l="1"/>
  <c r="D19" i="13"/>
  <c r="C20" i="13"/>
  <c r="B25" i="13" l="1"/>
  <c r="D20" i="13"/>
  <c r="D21" i="13" s="1"/>
  <c r="D23" i="13" s="1"/>
  <c r="C25" i="13"/>
  <c r="D25" i="13" l="1"/>
  <c r="D26" i="13" s="1"/>
  <c r="D28" i="13" s="1"/>
  <c r="D30" i="13" s="1"/>
  <c r="D32" i="13" l="1"/>
  <c r="R104" i="5" s="1"/>
  <c r="T158" i="5" l="1"/>
  <c r="L66" i="3"/>
  <c r="G66" i="3" l="1"/>
  <c r="E66" i="3"/>
  <c r="K70" i="2" s="1"/>
  <c r="K66" i="3"/>
  <c r="F66" i="3"/>
  <c r="J66" i="3"/>
  <c r="M66" i="3"/>
  <c r="H66" i="3"/>
  <c r="D66" i="3"/>
  <c r="J70" i="2" s="1"/>
  <c r="R70" i="2"/>
  <c r="I66" i="3"/>
  <c r="P70" i="2" l="1"/>
  <c r="L70" i="2"/>
  <c r="Q66" i="3"/>
  <c r="S66" i="3" s="1"/>
  <c r="M70" i="2"/>
  <c r="N70" i="2"/>
  <c r="Q70" i="2"/>
  <c r="S70" i="2"/>
  <c r="N66" i="3"/>
  <c r="O70" i="2"/>
  <c r="T66" i="3"/>
  <c r="T121" i="2" l="1"/>
  <c r="O66" i="3"/>
  <c r="P66" i="3" s="1"/>
  <c r="U70" i="2"/>
  <c r="W70" i="2" s="1"/>
  <c r="U121" i="2" l="1"/>
  <c r="W66" i="3"/>
  <c r="J70" i="1"/>
  <c r="N70" i="1" s="1"/>
  <c r="W121" i="2" l="1"/>
  <c r="J121" i="1"/>
  <c r="L70" i="1"/>
  <c r="N121" i="1" l="1"/>
  <c r="L121" i="1"/>
  <c r="D10" i="13"/>
  <c r="K58" i="3"/>
  <c r="L61" i="3"/>
  <c r="R65" i="2" s="1"/>
  <c r="I57" i="3"/>
  <c r="T57" i="3" s="1"/>
  <c r="H60" i="3"/>
  <c r="N64" i="2" s="1"/>
  <c r="E59" i="3"/>
  <c r="K63" i="2" s="1"/>
  <c r="I60" i="3"/>
  <c r="K61" i="3"/>
  <c r="Q65" i="2" s="1"/>
  <c r="F57" i="3"/>
  <c r="L61" i="2" s="1"/>
  <c r="I55" i="3"/>
  <c r="T55" i="3" s="1"/>
  <c r="K59" i="3"/>
  <c r="J57" i="3"/>
  <c r="P61" i="2" s="1"/>
  <c r="I59" i="3"/>
  <c r="N55" i="3"/>
  <c r="T110" i="2" s="1"/>
  <c r="U110" i="2" s="1"/>
  <c r="G55" i="3"/>
  <c r="M59" i="2" s="1"/>
  <c r="J61" i="3"/>
  <c r="P65" i="2" s="1"/>
  <c r="M59" i="3"/>
  <c r="S63" i="2" s="1"/>
  <c r="M57" i="3"/>
  <c r="S61" i="2" s="1"/>
  <c r="L59" i="3"/>
  <c r="R63" i="2" s="1"/>
  <c r="K56" i="3"/>
  <c r="H57" i="3"/>
  <c r="N61" i="2" s="1"/>
  <c r="K60" i="3"/>
  <c r="H59" i="3"/>
  <c r="N63" i="2" s="1"/>
  <c r="F56" i="3"/>
  <c r="G58" i="3"/>
  <c r="M62" i="2" s="1"/>
  <c r="L56" i="3"/>
  <c r="R60" i="2" s="1"/>
  <c r="J58" i="3"/>
  <c r="P62" i="2" s="1"/>
  <c r="D59" i="3"/>
  <c r="J63" i="2" s="1"/>
  <c r="M55" i="3"/>
  <c r="S59" i="2" s="1"/>
  <c r="I58" i="3"/>
  <c r="F58" i="3"/>
  <c r="M58" i="3"/>
  <c r="S62" i="2" s="1"/>
  <c r="F60" i="3"/>
  <c r="H58" i="3"/>
  <c r="N62" i="2" s="1"/>
  <c r="D55" i="3"/>
  <c r="N56" i="3"/>
  <c r="T111" i="2" s="1"/>
  <c r="U111" i="2" s="1"/>
  <c r="G57" i="3"/>
  <c r="M61" i="2" s="1"/>
  <c r="N61" i="3"/>
  <c r="T116" i="2" s="1"/>
  <c r="U116" i="2" s="1"/>
  <c r="E61" i="3"/>
  <c r="K65" i="2" s="1"/>
  <c r="J60" i="3"/>
  <c r="P64" i="2" s="1"/>
  <c r="G59" i="3"/>
  <c r="M63" i="2" s="1"/>
  <c r="D60" i="3"/>
  <c r="I61" i="3"/>
  <c r="F55" i="3"/>
  <c r="L57" i="3"/>
  <c r="R61" i="2" s="1"/>
  <c r="I56" i="3"/>
  <c r="L60" i="3"/>
  <c r="R64" i="2" s="1"/>
  <c r="J55" i="3"/>
  <c r="P59" i="2" s="1"/>
  <c r="M61" i="3"/>
  <c r="S65" i="2" s="1"/>
  <c r="D57" i="3"/>
  <c r="N59" i="3"/>
  <c r="T114" i="2" s="1"/>
  <c r="U114" i="2" s="1"/>
  <c r="E56" i="3"/>
  <c r="K60" i="2" s="1"/>
  <c r="J59" i="3"/>
  <c r="P63" i="2" s="1"/>
  <c r="E60" i="3"/>
  <c r="K64" i="2" s="1"/>
  <c r="H55" i="3"/>
  <c r="N59" i="2" s="1"/>
  <c r="D58" i="3"/>
  <c r="J56" i="3"/>
  <c r="P60" i="2" s="1"/>
  <c r="K57" i="3"/>
  <c r="M56" i="3"/>
  <c r="S60" i="2" s="1"/>
  <c r="H56" i="3"/>
  <c r="N60" i="2" s="1"/>
  <c r="F61" i="3"/>
  <c r="L65" i="2" s="1"/>
  <c r="M60" i="3"/>
  <c r="S64" i="2" s="1"/>
  <c r="E57" i="3"/>
  <c r="K61" i="2" s="1"/>
  <c r="L58" i="3"/>
  <c r="R62" i="2" s="1"/>
  <c r="K55" i="3"/>
  <c r="H61" i="3"/>
  <c r="N65" i="2" s="1"/>
  <c r="G61" i="3"/>
  <c r="M65" i="2" s="1"/>
  <c r="E55" i="3"/>
  <c r="K59" i="2" s="1"/>
  <c r="O93" i="5"/>
  <c r="R36" i="5" s="1"/>
  <c r="L55" i="3"/>
  <c r="R59" i="2" s="1"/>
  <c r="G60" i="3"/>
  <c r="M64" i="2" s="1"/>
  <c r="E58" i="3"/>
  <c r="K62" i="2" s="1"/>
  <c r="D61" i="3"/>
  <c r="O99" i="5"/>
  <c r="O96" i="5"/>
  <c r="N58" i="3"/>
  <c r="T113" i="2" s="1"/>
  <c r="U113" i="2" s="1"/>
  <c r="D56" i="3"/>
  <c r="O95" i="5"/>
  <c r="N57" i="3"/>
  <c r="T112" i="2" s="1"/>
  <c r="U112" i="2" s="1"/>
  <c r="O98" i="5"/>
  <c r="N60" i="3"/>
  <c r="T115" i="2" s="1"/>
  <c r="U115" i="2" s="1"/>
  <c r="O97" i="5"/>
  <c r="F59" i="3"/>
  <c r="O94" i="5"/>
  <c r="G56" i="3"/>
  <c r="M60" i="2" s="1"/>
  <c r="T97" i="5" l="1"/>
  <c r="R40" i="5"/>
  <c r="T95" i="5"/>
  <c r="R38" i="5"/>
  <c r="T94" i="5"/>
  <c r="R37" i="5"/>
  <c r="T98" i="5"/>
  <c r="R41" i="5"/>
  <c r="T99" i="5"/>
  <c r="R42" i="5"/>
  <c r="T96" i="5"/>
  <c r="R39" i="5"/>
  <c r="T93" i="5"/>
  <c r="O56" i="3"/>
  <c r="P56" i="3" s="1"/>
  <c r="O58" i="3"/>
  <c r="P58" i="3" s="1"/>
  <c r="J62" i="2"/>
  <c r="O57" i="3"/>
  <c r="P57" i="3" s="1"/>
  <c r="J61" i="2"/>
  <c r="T61" i="3"/>
  <c r="O65" i="2"/>
  <c r="L64" i="2"/>
  <c r="Q60" i="3"/>
  <c r="S60" i="3" s="1"/>
  <c r="O61" i="3"/>
  <c r="P61" i="3" s="1"/>
  <c r="J65" i="2"/>
  <c r="U65" i="2" s="1"/>
  <c r="Q59" i="2"/>
  <c r="W115" i="2"/>
  <c r="J115" i="1"/>
  <c r="O60" i="3"/>
  <c r="P60" i="3" s="1"/>
  <c r="J64" i="2"/>
  <c r="J116" i="1"/>
  <c r="W116" i="2"/>
  <c r="J111" i="1"/>
  <c r="W111" i="2"/>
  <c r="L60" i="2"/>
  <c r="Q56" i="3"/>
  <c r="S56" i="3" s="1"/>
  <c r="W110" i="2"/>
  <c r="J110" i="1"/>
  <c r="L63" i="2"/>
  <c r="Q59" i="3"/>
  <c r="S59" i="3" s="1"/>
  <c r="J112" i="1"/>
  <c r="W112" i="2"/>
  <c r="W113" i="2"/>
  <c r="J113" i="1"/>
  <c r="W114" i="2"/>
  <c r="J114" i="1"/>
  <c r="L59" i="2"/>
  <c r="Q55" i="3"/>
  <c r="S55" i="3" s="1"/>
  <c r="T148" i="5"/>
  <c r="J60" i="2"/>
  <c r="T60" i="3"/>
  <c r="O64" i="2"/>
  <c r="T149" i="5"/>
  <c r="J59" i="2"/>
  <c r="O55" i="3"/>
  <c r="P55" i="3" s="1"/>
  <c r="O62" i="2"/>
  <c r="T58" i="3"/>
  <c r="T59" i="3"/>
  <c r="O63" i="2"/>
  <c r="Q57" i="3"/>
  <c r="S57" i="3" s="1"/>
  <c r="T56" i="3"/>
  <c r="O60" i="2"/>
  <c r="T147" i="5"/>
  <c r="T152" i="5"/>
  <c r="T151" i="5"/>
  <c r="T150" i="5"/>
  <c r="T153" i="5"/>
  <c r="Q61" i="2"/>
  <c r="Q61" i="3"/>
  <c r="S61" i="3" s="1"/>
  <c r="L62" i="2"/>
  <c r="Q58" i="3"/>
  <c r="S58" i="3" s="1"/>
  <c r="O59" i="3"/>
  <c r="P59" i="3" s="1"/>
  <c r="Q64" i="2"/>
  <c r="Q60" i="2"/>
  <c r="Q63" i="2"/>
  <c r="O59" i="2"/>
  <c r="O61" i="2"/>
  <c r="Q62" i="2"/>
  <c r="U63" i="2" l="1"/>
  <c r="W63" i="2" s="1"/>
  <c r="U60" i="2"/>
  <c r="W60" i="2" s="1"/>
  <c r="W61" i="3"/>
  <c r="U59" i="2"/>
  <c r="W59" i="2" s="1"/>
  <c r="U64" i="2"/>
  <c r="W64" i="2" s="1"/>
  <c r="U61" i="2"/>
  <c r="W61" i="2" s="1"/>
  <c r="N111" i="1"/>
  <c r="L111" i="1"/>
  <c r="W55" i="3"/>
  <c r="N113" i="1"/>
  <c r="L113" i="1"/>
  <c r="W59" i="3"/>
  <c r="W56" i="3"/>
  <c r="N115" i="1"/>
  <c r="L115" i="1"/>
  <c r="W65" i="2"/>
  <c r="J65" i="1"/>
  <c r="U62" i="2"/>
  <c r="N114" i="1"/>
  <c r="L114" i="1"/>
  <c r="L110" i="1"/>
  <c r="N110" i="1"/>
  <c r="W60" i="3"/>
  <c r="L112" i="1"/>
  <c r="N112" i="1"/>
  <c r="W58" i="3"/>
  <c r="W57" i="3"/>
  <c r="L116" i="1"/>
  <c r="N116" i="1"/>
  <c r="J64" i="1" l="1"/>
  <c r="L64" i="1" s="1"/>
  <c r="J61" i="1"/>
  <c r="L61" i="1" s="1"/>
  <c r="J63" i="1"/>
  <c r="N63" i="1" s="1"/>
  <c r="J60" i="1"/>
  <c r="N60" i="1" s="1"/>
  <c r="J59" i="1"/>
  <c r="L59" i="1" s="1"/>
  <c r="N65" i="1"/>
  <c r="L65" i="1"/>
  <c r="J62" i="1"/>
  <c r="W62" i="2"/>
  <c r="N61" i="1" l="1"/>
  <c r="N64" i="1"/>
  <c r="L60" i="1"/>
  <c r="L63" i="1"/>
  <c r="N59" i="1"/>
  <c r="N62" i="1"/>
  <c r="L62" i="1"/>
  <c r="Q112" i="5"/>
  <c r="T146" i="5"/>
  <c r="F54" i="3"/>
  <c r="E54" i="3"/>
  <c r="K58" i="2" s="1"/>
  <c r="L54" i="3"/>
  <c r="R58" i="2" s="1"/>
  <c r="M54" i="3"/>
  <c r="L58" i="2" l="1"/>
  <c r="S58" i="2"/>
  <c r="D54" i="3"/>
  <c r="H54" i="3"/>
  <c r="I54" i="3"/>
  <c r="J54" i="3"/>
  <c r="G54" i="3"/>
  <c r="K54" i="3"/>
  <c r="N54" i="3"/>
  <c r="Q58" i="2" l="1"/>
  <c r="M58" i="2"/>
  <c r="T109" i="2"/>
  <c r="P58" i="2"/>
  <c r="T54" i="3"/>
  <c r="O58" i="2"/>
  <c r="J58" i="2"/>
  <c r="O54" i="3"/>
  <c r="N58" i="2"/>
  <c r="Q54" i="3"/>
  <c r="S54" i="3" s="1"/>
  <c r="P54" i="3" l="1"/>
  <c r="U109" i="2"/>
  <c r="U58" i="2"/>
  <c r="W54" i="3"/>
  <c r="W58" i="2" l="1"/>
  <c r="J58" i="1"/>
  <c r="J109" i="1"/>
  <c r="W109" i="2"/>
  <c r="N109" i="1" l="1"/>
  <c r="L109" i="1"/>
  <c r="N58" i="1"/>
  <c r="L58" i="1"/>
  <c r="E63" i="3"/>
  <c r="K67" i="2" l="1"/>
  <c r="D63" i="3"/>
  <c r="J67" i="2" l="1"/>
  <c r="D65" i="3"/>
  <c r="J69" i="2" s="1"/>
  <c r="D64" i="3"/>
  <c r="J68" i="2" l="1"/>
  <c r="I64" i="3"/>
  <c r="O68" i="2" s="1"/>
  <c r="K65" i="3"/>
  <c r="K64" i="3"/>
  <c r="Q68" i="2" s="1"/>
  <c r="F65" i="3"/>
  <c r="L69" i="2" s="1"/>
  <c r="M64" i="3"/>
  <c r="S68" i="2" s="1"/>
  <c r="L64" i="3"/>
  <c r="R68" i="2" s="1"/>
  <c r="I65" i="3"/>
  <c r="T65" i="3" s="1"/>
  <c r="N65" i="3"/>
  <c r="T120" i="2" s="1"/>
  <c r="U120" i="2" s="1"/>
  <c r="J65" i="3"/>
  <c r="P69" i="2" s="1"/>
  <c r="F64" i="3"/>
  <c r="M65" i="3"/>
  <c r="S69" i="2" s="1"/>
  <c r="G65" i="3"/>
  <c r="M69" i="2" s="1"/>
  <c r="E65" i="3"/>
  <c r="K69" i="2" s="1"/>
  <c r="E64" i="3"/>
  <c r="N64" i="3"/>
  <c r="T119" i="2" s="1"/>
  <c r="U119" i="2" s="1"/>
  <c r="N63" i="3"/>
  <c r="T118" i="2" s="1"/>
  <c r="U118" i="2" s="1"/>
  <c r="J63" i="3"/>
  <c r="G64" i="3"/>
  <c r="M68" i="2" s="1"/>
  <c r="H65" i="3"/>
  <c r="N69" i="2" s="1"/>
  <c r="T156" i="5"/>
  <c r="H64" i="3"/>
  <c r="N68" i="2" s="1"/>
  <c r="K63" i="3"/>
  <c r="J64" i="3"/>
  <c r="P68" i="2" s="1"/>
  <c r="O103" i="5"/>
  <c r="R46" i="5" s="1"/>
  <c r="L65" i="3"/>
  <c r="R69" i="2" s="1"/>
  <c r="G63" i="3"/>
  <c r="F63" i="3"/>
  <c r="L67" i="2" s="1"/>
  <c r="I63" i="3"/>
  <c r="M63" i="3"/>
  <c r="H63" i="3"/>
  <c r="L63" i="3"/>
  <c r="R67" i="2" s="1"/>
  <c r="T103" i="5" l="1"/>
  <c r="Q65" i="3"/>
  <c r="S65" i="3" s="1"/>
  <c r="O64" i="3"/>
  <c r="P64" i="3" s="1"/>
  <c r="K68" i="2"/>
  <c r="O67" i="2"/>
  <c r="T63" i="3"/>
  <c r="M67" i="2"/>
  <c r="Q63" i="3"/>
  <c r="S63" i="3" s="1"/>
  <c r="L68" i="2"/>
  <c r="Q64" i="3"/>
  <c r="S64" i="3" s="1"/>
  <c r="J120" i="1"/>
  <c r="W120" i="2"/>
  <c r="W118" i="2"/>
  <c r="J118" i="1"/>
  <c r="P67" i="2"/>
  <c r="W119" i="2"/>
  <c r="J119" i="1"/>
  <c r="Q67" i="2"/>
  <c r="O63" i="3"/>
  <c r="S67" i="2"/>
  <c r="T155" i="5"/>
  <c r="Q69" i="2"/>
  <c r="T64" i="3"/>
  <c r="O65" i="3"/>
  <c r="P65" i="3" s="1"/>
  <c r="N67" i="2"/>
  <c r="T157" i="5"/>
  <c r="O69" i="2"/>
  <c r="P63" i="3" l="1"/>
  <c r="U69" i="2"/>
  <c r="J69" i="1" s="1"/>
  <c r="U67" i="2"/>
  <c r="W67" i="2" s="1"/>
  <c r="W65" i="3"/>
  <c r="W64" i="3"/>
  <c r="N119" i="1"/>
  <c r="L119" i="1"/>
  <c r="U68" i="2"/>
  <c r="W63" i="3"/>
  <c r="N118" i="1"/>
  <c r="L118" i="1"/>
  <c r="L120" i="1"/>
  <c r="N120" i="1"/>
  <c r="W69" i="2" l="1"/>
  <c r="J67" i="1"/>
  <c r="N67" i="1" s="1"/>
  <c r="W68" i="2"/>
  <c r="J68" i="1"/>
  <c r="N69" i="1"/>
  <c r="L69" i="1"/>
  <c r="L67" i="1" l="1"/>
  <c r="N68" i="1"/>
  <c r="L68" i="1"/>
  <c r="N112" i="5"/>
  <c r="N6" i="26" l="1"/>
  <c r="N7" i="26" l="1"/>
  <c r="N27" i="26" s="1"/>
  <c r="N26" i="26"/>
  <c r="F112" i="5"/>
  <c r="F6" i="26" s="1"/>
  <c r="I112" i="5"/>
  <c r="I6" i="26" s="1"/>
  <c r="H112" i="5"/>
  <c r="M112" i="5"/>
  <c r="K112" i="5"/>
  <c r="J112" i="5"/>
  <c r="G112" i="5"/>
  <c r="G6" i="26" s="1"/>
  <c r="E112" i="5"/>
  <c r="L112" i="5"/>
  <c r="L6" i="26" s="1"/>
  <c r="D112" i="5"/>
  <c r="K73" i="3"/>
  <c r="K74" i="3" s="1"/>
  <c r="K75" i="3" s="1"/>
  <c r="K77" i="3" s="1"/>
  <c r="F73" i="3"/>
  <c r="F74" i="3" s="1"/>
  <c r="F75" i="3" s="1"/>
  <c r="F77" i="3" s="1"/>
  <c r="E73" i="3"/>
  <c r="K77" i="2" s="1"/>
  <c r="K27" i="2" s="1"/>
  <c r="K129" i="2" s="1"/>
  <c r="K130" i="2" s="1"/>
  <c r="K131" i="2" s="1"/>
  <c r="K133" i="2" s="1"/>
  <c r="M73" i="3"/>
  <c r="S77" i="2" s="1"/>
  <c r="S27" i="2" s="1"/>
  <c r="S129" i="2" s="1"/>
  <c r="S130" i="2" s="1"/>
  <c r="S131" i="2" s="1"/>
  <c r="S133" i="2" s="1"/>
  <c r="J73" i="3"/>
  <c r="P77" i="2" s="1"/>
  <c r="P27" i="2" s="1"/>
  <c r="P129" i="2" s="1"/>
  <c r="P130" i="2" s="1"/>
  <c r="P131" i="2" s="1"/>
  <c r="P133" i="2" s="1"/>
  <c r="D73" i="3"/>
  <c r="D74" i="3" s="1"/>
  <c r="D75" i="3" s="1"/>
  <c r="N73" i="3"/>
  <c r="L73" i="3"/>
  <c r="R77" i="2" s="1"/>
  <c r="R27" i="2" s="1"/>
  <c r="R129" i="2" s="1"/>
  <c r="R130" i="2" s="1"/>
  <c r="R131" i="2" s="1"/>
  <c r="R133" i="2" s="1"/>
  <c r="H73" i="3"/>
  <c r="N77" i="2" s="1"/>
  <c r="N27" i="2" s="1"/>
  <c r="N129" i="2" s="1"/>
  <c r="N130" i="2" s="1"/>
  <c r="N131" i="2" s="1"/>
  <c r="N133" i="2" s="1"/>
  <c r="I73" i="3"/>
  <c r="T73" i="3" s="1"/>
  <c r="T74" i="3" s="1"/>
  <c r="T75" i="3" s="1"/>
  <c r="O111" i="5"/>
  <c r="R54" i="5" s="1"/>
  <c r="G73" i="3"/>
  <c r="M77" i="2" s="1"/>
  <c r="M27" i="2" s="1"/>
  <c r="M129" i="2" s="1"/>
  <c r="M130" i="2" s="1"/>
  <c r="M131" i="2" s="1"/>
  <c r="M133" i="2" s="1"/>
  <c r="I7" i="26" l="1"/>
  <c r="I27" i="26" s="1"/>
  <c r="I26" i="26"/>
  <c r="K6" i="26"/>
  <c r="K26" i="26" s="1"/>
  <c r="F7" i="26"/>
  <c r="F27" i="26" s="1"/>
  <c r="F26" i="26"/>
  <c r="G7" i="26"/>
  <c r="G27" i="26" s="1"/>
  <c r="G26" i="26"/>
  <c r="L7" i="26"/>
  <c r="L27" i="26" s="1"/>
  <c r="L26" i="26"/>
  <c r="E74" i="3"/>
  <c r="E75" i="3" s="1"/>
  <c r="E77" i="3" s="1"/>
  <c r="M74" i="3"/>
  <c r="M75" i="3" s="1"/>
  <c r="M77" i="3" s="1"/>
  <c r="I74" i="3"/>
  <c r="I75" i="3" s="1"/>
  <c r="I77" i="3" s="1"/>
  <c r="G74" i="3"/>
  <c r="G75" i="3" s="1"/>
  <c r="G77" i="3" s="1"/>
  <c r="J74" i="3"/>
  <c r="J75" i="3" s="1"/>
  <c r="J77" i="3" s="1"/>
  <c r="H74" i="3"/>
  <c r="H75" i="3" s="1"/>
  <c r="H77" i="3" s="1"/>
  <c r="T111" i="5"/>
  <c r="O112" i="5"/>
  <c r="R55" i="5" s="1"/>
  <c r="S55" i="5" s="1"/>
  <c r="L74" i="3"/>
  <c r="L75" i="3" s="1"/>
  <c r="L77" i="3" s="1"/>
  <c r="T128" i="2"/>
  <c r="N74" i="3"/>
  <c r="T165" i="5"/>
  <c r="M6" i="26"/>
  <c r="E6" i="26"/>
  <c r="Q77" i="2"/>
  <c r="Q27" i="2" s="1"/>
  <c r="Q129" i="2" s="1"/>
  <c r="Q130" i="2" s="1"/>
  <c r="Q131" i="2" s="1"/>
  <c r="Q133" i="2" s="1"/>
  <c r="J6" i="26"/>
  <c r="O73" i="3"/>
  <c r="O79" i="3" s="1"/>
  <c r="J77" i="2"/>
  <c r="J27" i="2" s="1"/>
  <c r="J129" i="2" s="1"/>
  <c r="J130" i="2" s="1"/>
  <c r="L77" i="2"/>
  <c r="L27" i="2" s="1"/>
  <c r="L129" i="2" s="1"/>
  <c r="L130" i="2" s="1"/>
  <c r="L131" i="2" s="1"/>
  <c r="L133" i="2" s="1"/>
  <c r="Q73" i="3"/>
  <c r="S73" i="3" s="1"/>
  <c r="S74" i="3" s="1"/>
  <c r="S75" i="3" s="1"/>
  <c r="D77" i="3"/>
  <c r="O77" i="2"/>
  <c r="O27" i="2" s="1"/>
  <c r="O129" i="2" s="1"/>
  <c r="O130" i="2" s="1"/>
  <c r="O131" i="2" s="1"/>
  <c r="O133" i="2" s="1"/>
  <c r="D6" i="26"/>
  <c r="H6" i="26"/>
  <c r="M7" i="26" l="1"/>
  <c r="M27" i="26" s="1"/>
  <c r="M26" i="26"/>
  <c r="K7" i="26"/>
  <c r="K27" i="26" s="1"/>
  <c r="J7" i="26"/>
  <c r="J27" i="26" s="1"/>
  <c r="J26" i="26"/>
  <c r="E7" i="26"/>
  <c r="E27" i="26" s="1"/>
  <c r="E26" i="26"/>
  <c r="H7" i="26"/>
  <c r="H27" i="26" s="1"/>
  <c r="H26" i="26"/>
  <c r="D7" i="26"/>
  <c r="D27" i="26" s="1"/>
  <c r="D26" i="26"/>
  <c r="N75" i="3"/>
  <c r="N77" i="3" s="1"/>
  <c r="P73" i="3"/>
  <c r="T112" i="5"/>
  <c r="T166" i="5"/>
  <c r="O6" i="26"/>
  <c r="W73" i="3"/>
  <c r="W74" i="3" s="1"/>
  <c r="W75" i="3" s="1"/>
  <c r="Q74" i="3"/>
  <c r="Q75" i="3" s="1"/>
  <c r="O74" i="3"/>
  <c r="U27" i="2"/>
  <c r="J27" i="1" s="1"/>
  <c r="U128" i="2"/>
  <c r="T78" i="2"/>
  <c r="J131" i="2"/>
  <c r="U77" i="2"/>
  <c r="W76" i="3" l="1"/>
  <c r="W78" i="3" s="1"/>
  <c r="O7" i="26"/>
  <c r="O9" i="26" s="1"/>
  <c r="O29" i="26" s="1"/>
  <c r="O26" i="26"/>
  <c r="O75" i="3"/>
  <c r="O77" i="3" s="1"/>
  <c r="P74" i="3"/>
  <c r="W27" i="2"/>
  <c r="U78" i="2"/>
  <c r="T129" i="2"/>
  <c r="W128" i="2"/>
  <c r="J128" i="1"/>
  <c r="N27" i="1"/>
  <c r="L27" i="1"/>
  <c r="J133" i="2"/>
  <c r="J77" i="1"/>
  <c r="W77" i="2"/>
  <c r="O27" i="26" l="1"/>
  <c r="T130" i="2"/>
  <c r="U129" i="2"/>
  <c r="N128" i="1"/>
  <c r="L128" i="1"/>
  <c r="J78" i="1"/>
  <c r="W78" i="2"/>
  <c r="N77" i="1"/>
  <c r="L77" i="1"/>
  <c r="J129" i="1" l="1"/>
  <c r="W129" i="2"/>
  <c r="T131" i="2"/>
  <c r="U130" i="2"/>
  <c r="N78" i="1"/>
  <c r="L78" i="1"/>
  <c r="N129" i="1" l="1"/>
  <c r="L129" i="1"/>
  <c r="W130" i="2"/>
  <c r="J130" i="1"/>
  <c r="T133" i="2"/>
  <c r="U133" i="2" s="1"/>
  <c r="U131" i="2"/>
  <c r="W133" i="2" l="1"/>
  <c r="U135" i="2"/>
  <c r="J133" i="1"/>
  <c r="N130" i="1"/>
  <c r="L130" i="1"/>
  <c r="J131" i="1"/>
  <c r="W131" i="2"/>
  <c r="L133" i="1" l="1"/>
  <c r="N133" i="1"/>
  <c r="N131" i="1"/>
  <c r="L131" i="1"/>
  <c r="U140" i="2"/>
  <c r="J135" i="1"/>
  <c r="W135" i="2"/>
  <c r="J140" i="1" l="1"/>
  <c r="W140" i="2"/>
  <c r="N135" i="1"/>
  <c r="L135" i="1"/>
  <c r="L140" i="1" l="1"/>
  <c r="N140" i="1"/>
</calcChain>
</file>

<file path=xl/comments1.xml><?xml version="1.0" encoding="utf-8"?>
<comments xmlns="http://schemas.openxmlformats.org/spreadsheetml/2006/main">
  <authors>
    <author>Okabe Office</author>
  </authors>
  <commentList>
    <comment ref="F1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ＪＧＭＡ規格講演会
歯車懇話会懇親会116
著作権利用料　320
</t>
        </r>
      </text>
    </comment>
    <comment ref="I17" authorId="0" shapeId="0">
      <text>
        <r>
          <rPr>
            <sz val="9"/>
            <color indexed="81"/>
            <rFont val="MS P ゴシック"/>
            <family val="3"/>
            <charset val="128"/>
          </rPr>
          <t>配当金873円</t>
        </r>
      </text>
    </comment>
    <comment ref="L17" authorId="0" shapeId="0">
      <text>
        <r>
          <rPr>
            <sz val="9"/>
            <color indexed="81"/>
            <rFont val="MS P ゴシック"/>
            <family val="3"/>
            <charset val="128"/>
          </rPr>
          <t>ギヤカレ工場見学懇親会費
ギヤカレ修了式交流会参加費</t>
        </r>
      </text>
    </comment>
  </commentList>
</comments>
</file>

<file path=xl/comments2.xml><?xml version="1.0" encoding="utf-8"?>
<comments xmlns="http://schemas.openxmlformats.org/spreadsheetml/2006/main">
  <authors>
    <author>Okabe Office</author>
  </authors>
  <commentList>
    <comment ref="O70" authorId="0" shapeId="0">
      <text>
        <r>
          <rPr>
            <sz val="9"/>
            <color indexed="81"/>
            <rFont val="MS P ゴシック"/>
            <family val="3"/>
            <charset val="128"/>
          </rPr>
          <t>補助金振替19,278除く</t>
        </r>
      </text>
    </comment>
  </commentList>
</comments>
</file>

<file path=xl/comments3.xml><?xml version="1.0" encoding="utf-8"?>
<comments xmlns="http://schemas.openxmlformats.org/spreadsheetml/2006/main">
  <authors>
    <author>Okabe Office</author>
  </authors>
  <commentList>
    <comment ref="D4" authorId="0" shapeId="0">
      <text>
        <r>
          <rPr>
            <sz val="9"/>
            <color indexed="81"/>
            <rFont val="MS P ゴシック"/>
            <family val="3"/>
            <charset val="128"/>
          </rPr>
          <t>参照関数のため、弥生の部門名と一致させる</t>
        </r>
      </text>
    </comment>
  </commentList>
</comments>
</file>

<file path=xl/comments4.xml><?xml version="1.0" encoding="utf-8"?>
<comments xmlns="http://schemas.openxmlformats.org/spreadsheetml/2006/main">
  <authors>
    <author>Okabe Office</author>
  </authors>
  <commentList>
    <comment ref="B3" authorId="0" shapeId="0">
      <text>
        <r>
          <rPr>
            <sz val="9"/>
            <color indexed="81"/>
            <rFont val="MS P ゴシック"/>
            <family val="3"/>
            <charset val="128"/>
          </rPr>
          <t>参照関数のため、弥生の部門名と一致させる</t>
        </r>
      </text>
    </comment>
  </commentList>
</comments>
</file>

<file path=xl/comments5.xml><?xml version="1.0" encoding="utf-8"?>
<comments xmlns="http://schemas.openxmlformats.org/spreadsheetml/2006/main">
  <authors>
    <author>Masayoshi Okabe</author>
  </authors>
  <commentList>
    <comment ref="D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税抜</t>
        </r>
      </text>
    </comment>
  </commentList>
</comments>
</file>

<file path=xl/sharedStrings.xml><?xml version="1.0" encoding="utf-8"?>
<sst xmlns="http://schemas.openxmlformats.org/spreadsheetml/2006/main" count="964" uniqueCount="598">
  <si>
    <t>(単位：円）</t>
    <rPh sb="1" eb="3">
      <t>タンイ</t>
    </rPh>
    <rPh sb="4" eb="5">
      <t>エン</t>
    </rPh>
    <phoneticPr fontId="5"/>
  </si>
  <si>
    <t>科     目</t>
    <rPh sb="0" eb="1">
      <t>カ</t>
    </rPh>
    <rPh sb="6" eb="7">
      <t>メ</t>
    </rPh>
    <phoneticPr fontId="5"/>
  </si>
  <si>
    <t>当年度</t>
    <rPh sb="0" eb="1">
      <t>トウ</t>
    </rPh>
    <rPh sb="1" eb="3">
      <t>ネンド</t>
    </rPh>
    <phoneticPr fontId="5"/>
  </si>
  <si>
    <t>前年度</t>
    <rPh sb="0" eb="3">
      <t>ゼンネンド</t>
    </rPh>
    <phoneticPr fontId="5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</si>
  <si>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5"/>
  </si>
  <si>
    <t>１．経常増減の部</t>
    <rPh sb="2" eb="4">
      <t>ケイジョウ</t>
    </rPh>
    <rPh sb="4" eb="6">
      <t>ゾウゲン</t>
    </rPh>
    <rPh sb="7" eb="8">
      <t>ブ</t>
    </rPh>
    <phoneticPr fontId="5"/>
  </si>
  <si>
    <t>（１）経常収益</t>
    <rPh sb="3" eb="5">
      <t>ケイジョウ</t>
    </rPh>
    <rPh sb="5" eb="7">
      <t>シュウエキ</t>
    </rPh>
    <phoneticPr fontId="5"/>
  </si>
  <si>
    <t>受取入会金</t>
    <rPh sb="0" eb="2">
      <t>ウケトリ</t>
    </rPh>
    <rPh sb="2" eb="5">
      <t>ニュウカイキン</t>
    </rPh>
    <phoneticPr fontId="4"/>
  </si>
  <si>
    <t>受取入会金収入</t>
    <rPh sb="0" eb="2">
      <t>ウケトリ</t>
    </rPh>
    <rPh sb="2" eb="5">
      <t>ニュウカイキン</t>
    </rPh>
    <rPh sb="5" eb="7">
      <t>シュウニュウ</t>
    </rPh>
    <phoneticPr fontId="4"/>
  </si>
  <si>
    <t>受取会費</t>
    <rPh sb="0" eb="2">
      <t>ウケトリ</t>
    </rPh>
    <rPh sb="2" eb="4">
      <t>カイヒ</t>
    </rPh>
    <phoneticPr fontId="5"/>
  </si>
  <si>
    <t>正会員会費収入</t>
    <rPh sb="0" eb="3">
      <t>セイカイイン</t>
    </rPh>
    <rPh sb="3" eb="5">
      <t>カイヒ</t>
    </rPh>
    <rPh sb="5" eb="7">
      <t>シュウニュウ</t>
    </rPh>
    <phoneticPr fontId="4"/>
  </si>
  <si>
    <t>賛助会員会費収入</t>
    <rPh sb="0" eb="2">
      <t>サンジョ</t>
    </rPh>
    <rPh sb="2" eb="4">
      <t>カイイン</t>
    </rPh>
    <rPh sb="4" eb="6">
      <t>カイヒ</t>
    </rPh>
    <rPh sb="6" eb="8">
      <t>シュウニュウ</t>
    </rPh>
    <phoneticPr fontId="4"/>
  </si>
  <si>
    <t>事業収益</t>
    <rPh sb="0" eb="2">
      <t>ジギョウ</t>
    </rPh>
    <rPh sb="2" eb="4">
      <t>シュウエキ</t>
    </rPh>
    <phoneticPr fontId="5"/>
  </si>
  <si>
    <t>受講料収益</t>
    <rPh sb="0" eb="3">
      <t>ジュコウリョウ</t>
    </rPh>
    <rPh sb="3" eb="5">
      <t>シュウエキ</t>
    </rPh>
    <phoneticPr fontId="4"/>
  </si>
  <si>
    <t>請負金収益</t>
    <rPh sb="0" eb="2">
      <t>ウケオイ</t>
    </rPh>
    <rPh sb="2" eb="3">
      <t>キン</t>
    </rPh>
    <rPh sb="3" eb="5">
      <t>シュウエキ</t>
    </rPh>
    <phoneticPr fontId="4"/>
  </si>
  <si>
    <t>図書資料頒布収入</t>
    <rPh sb="0" eb="2">
      <t>トショ</t>
    </rPh>
    <rPh sb="2" eb="4">
      <t>シリョウ</t>
    </rPh>
    <rPh sb="4" eb="6">
      <t>ハンプ</t>
    </rPh>
    <rPh sb="6" eb="8">
      <t>シュウニュウ</t>
    </rPh>
    <phoneticPr fontId="4"/>
  </si>
  <si>
    <t>保険事務取扱手数料</t>
    <rPh sb="0" eb="2">
      <t>ホケン</t>
    </rPh>
    <rPh sb="2" eb="4">
      <t>ジム</t>
    </rPh>
    <rPh sb="4" eb="6">
      <t>トリアツカイ</t>
    </rPh>
    <rPh sb="6" eb="9">
      <t>テスウリョウ</t>
    </rPh>
    <phoneticPr fontId="4"/>
  </si>
  <si>
    <t>見本市事務取扱手数料</t>
    <rPh sb="0" eb="3">
      <t>ミホンイチ</t>
    </rPh>
    <rPh sb="3" eb="5">
      <t>ジム</t>
    </rPh>
    <rPh sb="5" eb="7">
      <t>トリアツカイ</t>
    </rPh>
    <rPh sb="7" eb="10">
      <t>テスウリョウ</t>
    </rPh>
    <phoneticPr fontId="4"/>
  </si>
  <si>
    <t>負担金収入</t>
    <rPh sb="0" eb="3">
      <t>フタンキン</t>
    </rPh>
    <rPh sb="3" eb="5">
      <t>シュウニュウ</t>
    </rPh>
    <phoneticPr fontId="4"/>
  </si>
  <si>
    <t>雑収益</t>
    <rPh sb="0" eb="3">
      <t>ザツシュウエキ</t>
    </rPh>
    <phoneticPr fontId="5"/>
  </si>
  <si>
    <t>受取利息</t>
    <rPh sb="0" eb="2">
      <t>ウケトリ</t>
    </rPh>
    <rPh sb="2" eb="4">
      <t>リソク</t>
    </rPh>
    <phoneticPr fontId="5"/>
  </si>
  <si>
    <t>経常収益計</t>
    <phoneticPr fontId="5"/>
  </si>
  <si>
    <t>（２）経常費用</t>
    <rPh sb="3" eb="5">
      <t>ケイジョウ</t>
    </rPh>
    <rPh sb="5" eb="7">
      <t>ヒヨウ</t>
    </rPh>
    <phoneticPr fontId="5"/>
  </si>
  <si>
    <t>事業費</t>
    <rPh sb="0" eb="3">
      <t>ジギョウヒ</t>
    </rPh>
    <phoneticPr fontId="5"/>
  </si>
  <si>
    <t>管理費</t>
    <rPh sb="0" eb="2">
      <t>カンリ</t>
    </rPh>
    <rPh sb="2" eb="3">
      <t>ヒ</t>
    </rPh>
    <phoneticPr fontId="5"/>
  </si>
  <si>
    <t>経常費用計</t>
    <rPh sb="2" eb="4">
      <t>ヒヨウ</t>
    </rPh>
    <phoneticPr fontId="5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</si>
  <si>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5"/>
  </si>
  <si>
    <t>税引前当期一般正味財産増減額</t>
    <rPh sb="0" eb="2">
      <t>ゼイビ</t>
    </rPh>
    <rPh sb="2" eb="3">
      <t>マエ</t>
    </rPh>
    <rPh sb="3" eb="5">
      <t>トウキ</t>
    </rPh>
    <rPh sb="5" eb="7">
      <t>イッパン</t>
    </rPh>
    <rPh sb="7" eb="9">
      <t>ショウミ</t>
    </rPh>
    <rPh sb="9" eb="11">
      <t>ザイサン</t>
    </rPh>
    <rPh sb="11" eb="13">
      <t>ゾウゲン</t>
    </rPh>
    <rPh sb="13" eb="14">
      <t>ガク</t>
    </rPh>
    <phoneticPr fontId="5"/>
  </si>
  <si>
    <t>法人税等</t>
    <rPh sb="0" eb="3">
      <t>ホウジンゼイ</t>
    </rPh>
    <rPh sb="3" eb="4">
      <t>トウ</t>
    </rPh>
    <phoneticPr fontId="4"/>
  </si>
  <si>
    <t>経常収益計</t>
    <phoneticPr fontId="5"/>
  </si>
  <si>
    <t>(単位：円)</t>
    <rPh sb="1" eb="3">
      <t>タンイ</t>
    </rPh>
    <rPh sb="4" eb="5">
      <t>エン</t>
    </rPh>
    <phoneticPr fontId="4"/>
  </si>
  <si>
    <t>合計</t>
    <rPh sb="0" eb="2">
      <t>ゴウケイ</t>
    </rPh>
    <phoneticPr fontId="4"/>
  </si>
  <si>
    <t>Ａ</t>
    <phoneticPr fontId="4"/>
  </si>
  <si>
    <t>Ｂ</t>
    <phoneticPr fontId="4"/>
  </si>
  <si>
    <t>Ｃ＝Ａ－Ｂ</t>
    <phoneticPr fontId="4"/>
  </si>
  <si>
    <t>Ｄ</t>
    <phoneticPr fontId="4"/>
  </si>
  <si>
    <t>収益</t>
    <rPh sb="0" eb="2">
      <t>シュウエキ</t>
    </rPh>
    <phoneticPr fontId="4"/>
  </si>
  <si>
    <t>標準化</t>
    <rPh sb="0" eb="3">
      <t>ヒョウジュンカ</t>
    </rPh>
    <phoneticPr fontId="4"/>
  </si>
  <si>
    <t>差引標準化</t>
    <rPh sb="0" eb="2">
      <t>サシヒキ</t>
    </rPh>
    <rPh sb="2" eb="5">
      <t>ヒョウジュンカ</t>
    </rPh>
    <phoneticPr fontId="4"/>
  </si>
  <si>
    <t>収益事業計</t>
    <rPh sb="0" eb="2">
      <t>シュウエキ</t>
    </rPh>
    <rPh sb="2" eb="4">
      <t>ジギョウ</t>
    </rPh>
    <rPh sb="4" eb="5">
      <t>ケイ</t>
    </rPh>
    <phoneticPr fontId="4"/>
  </si>
  <si>
    <t>経常収益</t>
    <rPh sb="0" eb="2">
      <t>ケイジョウ</t>
    </rPh>
    <rPh sb="2" eb="4">
      <t>シュウエキ</t>
    </rPh>
    <phoneticPr fontId="4"/>
  </si>
  <si>
    <t>会費・入会金収入/正会員会費</t>
    <rPh sb="0" eb="2">
      <t>カイヒ</t>
    </rPh>
    <rPh sb="3" eb="6">
      <t>ニュウカイキン</t>
    </rPh>
    <rPh sb="6" eb="8">
      <t>シュウニュウ</t>
    </rPh>
    <rPh sb="9" eb="12">
      <t>セイカイイン</t>
    </rPh>
    <rPh sb="12" eb="14">
      <t>カイヒ</t>
    </rPh>
    <phoneticPr fontId="4"/>
  </si>
  <si>
    <t>会費・入会金収入/賛助会員会費</t>
    <rPh sb="0" eb="2">
      <t>カイヒ</t>
    </rPh>
    <rPh sb="3" eb="6">
      <t>ニュウカイキン</t>
    </rPh>
    <rPh sb="6" eb="8">
      <t>シュウニュウ</t>
    </rPh>
    <rPh sb="9" eb="11">
      <t>サンジョ</t>
    </rPh>
    <rPh sb="11" eb="13">
      <t>カイイン</t>
    </rPh>
    <rPh sb="13" eb="15">
      <t>カイヒ</t>
    </rPh>
    <phoneticPr fontId="4"/>
  </si>
  <si>
    <t>事業収益/受講料収益</t>
    <rPh sb="0" eb="2">
      <t>ジギョウ</t>
    </rPh>
    <rPh sb="2" eb="4">
      <t>シュウエキ</t>
    </rPh>
    <rPh sb="5" eb="8">
      <t>ジュコウリョウ</t>
    </rPh>
    <rPh sb="8" eb="10">
      <t>シュウエキ</t>
    </rPh>
    <phoneticPr fontId="4"/>
  </si>
  <si>
    <t>事業収益/請負金収益</t>
    <rPh sb="0" eb="2">
      <t>ジギョウ</t>
    </rPh>
    <rPh sb="2" eb="4">
      <t>シュウエキ</t>
    </rPh>
    <rPh sb="5" eb="7">
      <t>ウケオイ</t>
    </rPh>
    <rPh sb="7" eb="8">
      <t>キン</t>
    </rPh>
    <rPh sb="8" eb="10">
      <t>シュウエキ</t>
    </rPh>
    <phoneticPr fontId="4"/>
  </si>
  <si>
    <t>事業収益/図書資料頒布</t>
    <rPh sb="0" eb="2">
      <t>ジギョウ</t>
    </rPh>
    <rPh sb="2" eb="4">
      <t>シュウエキ</t>
    </rPh>
    <rPh sb="5" eb="7">
      <t>トショ</t>
    </rPh>
    <rPh sb="7" eb="9">
      <t>シリョウ</t>
    </rPh>
    <rPh sb="9" eb="11">
      <t>ハンプ</t>
    </rPh>
    <phoneticPr fontId="4"/>
  </si>
  <si>
    <t>事業収益/保険事務取扱手数料</t>
    <rPh sb="0" eb="2">
      <t>ジギョウ</t>
    </rPh>
    <rPh sb="2" eb="4">
      <t>シュウエキ</t>
    </rPh>
    <rPh sb="5" eb="7">
      <t>ホケン</t>
    </rPh>
    <rPh sb="7" eb="9">
      <t>ジム</t>
    </rPh>
    <rPh sb="9" eb="11">
      <t>トリアツカ</t>
    </rPh>
    <rPh sb="11" eb="14">
      <t>テスウリョウ</t>
    </rPh>
    <phoneticPr fontId="4"/>
  </si>
  <si>
    <t>事業収益/見本市事務取扱手数料他</t>
    <rPh sb="0" eb="2">
      <t>ジギョウ</t>
    </rPh>
    <rPh sb="2" eb="4">
      <t>シュウエキ</t>
    </rPh>
    <rPh sb="5" eb="8">
      <t>ミホンイチ</t>
    </rPh>
    <rPh sb="8" eb="10">
      <t>ジム</t>
    </rPh>
    <rPh sb="10" eb="12">
      <t>トリアツカ</t>
    </rPh>
    <rPh sb="12" eb="15">
      <t>テスウリョウ</t>
    </rPh>
    <rPh sb="15" eb="16">
      <t>ホカ</t>
    </rPh>
    <phoneticPr fontId="4"/>
  </si>
  <si>
    <t>事業収益/負担金収入</t>
    <rPh sb="0" eb="2">
      <t>ジギョウ</t>
    </rPh>
    <rPh sb="2" eb="4">
      <t>シュウエキ</t>
    </rPh>
    <rPh sb="5" eb="8">
      <t>フタンキン</t>
    </rPh>
    <rPh sb="8" eb="10">
      <t>シュウニュウ</t>
    </rPh>
    <phoneticPr fontId="4"/>
  </si>
  <si>
    <t>雑収益/受取利息</t>
    <rPh sb="0" eb="3">
      <t>ザツシュウエキ</t>
    </rPh>
    <rPh sb="4" eb="6">
      <t>ウケトリ</t>
    </rPh>
    <rPh sb="6" eb="8">
      <t>リソク</t>
    </rPh>
    <phoneticPr fontId="4"/>
  </si>
  <si>
    <t>経常収益合計</t>
    <rPh sb="0" eb="2">
      <t>ケイジョウ</t>
    </rPh>
    <rPh sb="2" eb="4">
      <t>シュウエキ</t>
    </rPh>
    <rPh sb="4" eb="6">
      <t>ゴウケイ</t>
    </rPh>
    <phoneticPr fontId="4"/>
  </si>
  <si>
    <t>課税売上</t>
    <rPh sb="0" eb="2">
      <t>カゼイ</t>
    </rPh>
    <rPh sb="2" eb="4">
      <t>ウリアゲ</t>
    </rPh>
    <phoneticPr fontId="4"/>
  </si>
  <si>
    <t>課税売上の割合</t>
    <rPh sb="0" eb="2">
      <t>カゼイ</t>
    </rPh>
    <rPh sb="2" eb="4">
      <t>ウリアゲ</t>
    </rPh>
    <rPh sb="5" eb="7">
      <t>ワリアイ</t>
    </rPh>
    <phoneticPr fontId="4"/>
  </si>
  <si>
    <t>経常費用</t>
    <rPh sb="0" eb="2">
      <t>ケイジョウ</t>
    </rPh>
    <rPh sb="2" eb="4">
      <t>ヒヨウ</t>
    </rPh>
    <phoneticPr fontId="4"/>
  </si>
  <si>
    <t>謝金</t>
    <rPh sb="0" eb="2">
      <t>シャキン</t>
    </rPh>
    <phoneticPr fontId="4"/>
  </si>
  <si>
    <t>会議室使用料</t>
    <rPh sb="0" eb="3">
      <t>カイギシツ</t>
    </rPh>
    <rPh sb="3" eb="5">
      <t>シヨウ</t>
    </rPh>
    <rPh sb="5" eb="6">
      <t>リョウ</t>
    </rPh>
    <phoneticPr fontId="4"/>
  </si>
  <si>
    <t>会議費</t>
    <rPh sb="0" eb="3">
      <t>カイギヒ</t>
    </rPh>
    <phoneticPr fontId="4"/>
  </si>
  <si>
    <t>会場借料</t>
    <rPh sb="0" eb="2">
      <t>カイジョウ</t>
    </rPh>
    <rPh sb="2" eb="4">
      <t>シャクリョウ</t>
    </rPh>
    <phoneticPr fontId="4"/>
  </si>
  <si>
    <t>提出資料作成費</t>
    <rPh sb="0" eb="2">
      <t>テイシュツ</t>
    </rPh>
    <rPh sb="2" eb="4">
      <t>シリョウ</t>
    </rPh>
    <rPh sb="4" eb="6">
      <t>サクセイ</t>
    </rPh>
    <rPh sb="6" eb="7">
      <t>ヒ</t>
    </rPh>
    <phoneticPr fontId="4"/>
  </si>
  <si>
    <t>解説資料作成費</t>
    <rPh sb="0" eb="2">
      <t>カイセツ</t>
    </rPh>
    <rPh sb="2" eb="4">
      <t>シリョウ</t>
    </rPh>
    <rPh sb="4" eb="6">
      <t>サクセイ</t>
    </rPh>
    <rPh sb="6" eb="7">
      <t>ヒ</t>
    </rPh>
    <phoneticPr fontId="4"/>
  </si>
  <si>
    <t>講演費</t>
    <rPh sb="0" eb="2">
      <t>コウエン</t>
    </rPh>
    <rPh sb="2" eb="3">
      <t>ヒ</t>
    </rPh>
    <phoneticPr fontId="4"/>
  </si>
  <si>
    <t>テキスト制作費</t>
    <rPh sb="4" eb="7">
      <t>セイサクヒ</t>
    </rPh>
    <phoneticPr fontId="4"/>
  </si>
  <si>
    <t>実習費</t>
    <rPh sb="0" eb="2">
      <t>ジッシュウ</t>
    </rPh>
    <rPh sb="2" eb="3">
      <t>ヒ</t>
    </rPh>
    <phoneticPr fontId="4"/>
  </si>
  <si>
    <t>カリキュラム作成業務費</t>
    <rPh sb="6" eb="8">
      <t>サクセイ</t>
    </rPh>
    <rPh sb="8" eb="10">
      <t>ギョウム</t>
    </rPh>
    <rPh sb="10" eb="11">
      <t>ヒ</t>
    </rPh>
    <phoneticPr fontId="4"/>
  </si>
  <si>
    <t>事業協賛金</t>
    <rPh sb="0" eb="2">
      <t>ジギョウ</t>
    </rPh>
    <rPh sb="2" eb="5">
      <t>キョウサンキン</t>
    </rPh>
    <phoneticPr fontId="4"/>
  </si>
  <si>
    <t>設計費・ソフトウェア費</t>
    <rPh sb="0" eb="2">
      <t>セッケイ</t>
    </rPh>
    <rPh sb="2" eb="3">
      <t>ヒ</t>
    </rPh>
    <rPh sb="10" eb="11">
      <t>ヒ</t>
    </rPh>
    <phoneticPr fontId="4"/>
  </si>
  <si>
    <t>設備改造費</t>
    <rPh sb="0" eb="2">
      <t>セツビ</t>
    </rPh>
    <rPh sb="2" eb="4">
      <t>カイゾウ</t>
    </rPh>
    <rPh sb="4" eb="5">
      <t>ヒ</t>
    </rPh>
    <phoneticPr fontId="4"/>
  </si>
  <si>
    <t>素材・ブランク費</t>
    <rPh sb="0" eb="2">
      <t>ソザイ</t>
    </rPh>
    <rPh sb="7" eb="8">
      <t>ヒ</t>
    </rPh>
    <phoneticPr fontId="4"/>
  </si>
  <si>
    <t>冶具費</t>
    <rPh sb="0" eb="1">
      <t>ジ</t>
    </rPh>
    <rPh sb="1" eb="2">
      <t>グ</t>
    </rPh>
    <rPh sb="2" eb="3">
      <t>ヒ</t>
    </rPh>
    <phoneticPr fontId="4"/>
  </si>
  <si>
    <t>評価歯車製作費</t>
    <rPh sb="0" eb="2">
      <t>ヒョウカ</t>
    </rPh>
    <rPh sb="2" eb="4">
      <t>ハグルマ</t>
    </rPh>
    <rPh sb="4" eb="7">
      <t>セイサクヒ</t>
    </rPh>
    <phoneticPr fontId="4"/>
  </si>
  <si>
    <t>評価試験費</t>
    <rPh sb="0" eb="2">
      <t>ヒョウカ</t>
    </rPh>
    <rPh sb="2" eb="4">
      <t>シケン</t>
    </rPh>
    <rPh sb="4" eb="5">
      <t>ヒ</t>
    </rPh>
    <phoneticPr fontId="4"/>
  </si>
  <si>
    <t>給与賞与手当</t>
    <rPh sb="0" eb="2">
      <t>キュウヨ</t>
    </rPh>
    <rPh sb="2" eb="4">
      <t>ショウヨ</t>
    </rPh>
    <rPh sb="4" eb="6">
      <t>テアテ</t>
    </rPh>
    <phoneticPr fontId="4"/>
  </si>
  <si>
    <t>退職給付費用</t>
    <rPh sb="0" eb="2">
      <t>タイショク</t>
    </rPh>
    <rPh sb="2" eb="4">
      <t>キュウフ</t>
    </rPh>
    <rPh sb="4" eb="6">
      <t>ヒヨウ</t>
    </rPh>
    <phoneticPr fontId="4"/>
  </si>
  <si>
    <t>社会保険・福利厚生費</t>
    <rPh sb="0" eb="2">
      <t>シャカイ</t>
    </rPh>
    <rPh sb="2" eb="4">
      <t>ホケン</t>
    </rPh>
    <rPh sb="5" eb="7">
      <t>フクリ</t>
    </rPh>
    <rPh sb="7" eb="10">
      <t>コウセイヒ</t>
    </rPh>
    <phoneticPr fontId="4"/>
  </si>
  <si>
    <t>旅費交通費</t>
    <rPh sb="0" eb="2">
      <t>リョヒ</t>
    </rPh>
    <rPh sb="2" eb="5">
      <t>コウツウヒ</t>
    </rPh>
    <phoneticPr fontId="4"/>
  </si>
  <si>
    <t>通信費</t>
    <rPh sb="0" eb="3">
      <t>ツウシンヒ</t>
    </rPh>
    <phoneticPr fontId="4"/>
  </si>
  <si>
    <t>支払手数料</t>
    <rPh sb="0" eb="2">
      <t>シハラ</t>
    </rPh>
    <rPh sb="2" eb="5">
      <t>テスウリョウ</t>
    </rPh>
    <phoneticPr fontId="4"/>
  </si>
  <si>
    <t>ホームページ更新費</t>
    <rPh sb="6" eb="8">
      <t>コウシン</t>
    </rPh>
    <rPh sb="8" eb="9">
      <t>ヒ</t>
    </rPh>
    <phoneticPr fontId="4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</si>
  <si>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</si>
  <si>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</si>
  <si>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事務局借室料</t>
    <rPh sb="0" eb="3">
      <t>ジムキョク</t>
    </rPh>
    <rPh sb="3" eb="4">
      <t>カ</t>
    </rPh>
    <rPh sb="4" eb="5">
      <t>シツ</t>
    </rPh>
    <rPh sb="5" eb="6">
      <t>リョウ</t>
    </rPh>
    <phoneticPr fontId="4"/>
  </si>
  <si>
    <t>借室附帯費</t>
    <rPh sb="0" eb="1">
      <t>カ</t>
    </rPh>
    <rPh sb="1" eb="2">
      <t>シツ</t>
    </rPh>
    <rPh sb="2" eb="4">
      <t>フタイ</t>
    </rPh>
    <rPh sb="4" eb="5">
      <t>ヒ</t>
    </rPh>
    <phoneticPr fontId="4"/>
  </si>
  <si>
    <t>賃借料</t>
    <rPh sb="0" eb="3">
      <t>チンシャクリョウ</t>
    </rPh>
    <phoneticPr fontId="4"/>
  </si>
  <si>
    <t>減価償却費</t>
    <rPh sb="0" eb="2">
      <t>ゲンカ</t>
    </rPh>
    <rPh sb="2" eb="4">
      <t>ショウキャク</t>
    </rPh>
    <rPh sb="4" eb="5">
      <t>ヒ</t>
    </rPh>
    <phoneticPr fontId="4"/>
  </si>
  <si>
    <t>事務用機械借用料</t>
    <rPh sb="0" eb="3">
      <t>ジムヨウ</t>
    </rPh>
    <rPh sb="3" eb="5">
      <t>キカイ</t>
    </rPh>
    <rPh sb="5" eb="7">
      <t>シャクヨウ</t>
    </rPh>
    <rPh sb="7" eb="8">
      <t>リョウ</t>
    </rPh>
    <phoneticPr fontId="4"/>
  </si>
  <si>
    <t>什器備品費</t>
    <rPh sb="0" eb="2">
      <t>ジュウキ</t>
    </rPh>
    <rPh sb="2" eb="4">
      <t>ビヒン</t>
    </rPh>
    <rPh sb="4" eb="5">
      <t>ヒ</t>
    </rPh>
    <phoneticPr fontId="4"/>
  </si>
  <si>
    <t>図書資料費</t>
    <rPh sb="0" eb="2">
      <t>トショ</t>
    </rPh>
    <rPh sb="2" eb="4">
      <t>シリョウ</t>
    </rPh>
    <rPh sb="4" eb="5">
      <t>ヒ</t>
    </rPh>
    <phoneticPr fontId="4"/>
  </si>
  <si>
    <t>租税公課</t>
    <rPh sb="0" eb="2">
      <t>ソゼイ</t>
    </rPh>
    <rPh sb="2" eb="4">
      <t>コウカ</t>
    </rPh>
    <phoneticPr fontId="4"/>
  </si>
  <si>
    <t>業務委託費</t>
    <rPh sb="0" eb="2">
      <t>ギョウム</t>
    </rPh>
    <rPh sb="2" eb="4">
      <t>イタク</t>
    </rPh>
    <rPh sb="4" eb="5">
      <t>ヒ</t>
    </rPh>
    <phoneticPr fontId="4"/>
  </si>
  <si>
    <t>監査料</t>
    <rPh sb="0" eb="2">
      <t>カンサ</t>
    </rPh>
    <rPh sb="2" eb="3">
      <t>リョウ</t>
    </rPh>
    <phoneticPr fontId="4"/>
  </si>
  <si>
    <t>コンサルタント費</t>
    <rPh sb="7" eb="8">
      <t>ヒ</t>
    </rPh>
    <phoneticPr fontId="4"/>
  </si>
  <si>
    <t>運営対策費</t>
    <rPh sb="0" eb="2">
      <t>ウンエイ</t>
    </rPh>
    <rPh sb="2" eb="4">
      <t>タイサク</t>
    </rPh>
    <rPh sb="4" eb="5">
      <t>ヒ</t>
    </rPh>
    <phoneticPr fontId="4"/>
  </si>
  <si>
    <t>諸会費</t>
    <rPh sb="0" eb="1">
      <t>ショ</t>
    </rPh>
    <rPh sb="1" eb="3">
      <t>カイヒ</t>
    </rPh>
    <phoneticPr fontId="4"/>
  </si>
  <si>
    <t>諸雑費</t>
    <rPh sb="0" eb="1">
      <t>ショ</t>
    </rPh>
    <rPh sb="1" eb="3">
      <t>ザッピ</t>
    </rPh>
    <phoneticPr fontId="16"/>
  </si>
  <si>
    <t>経常費用合計</t>
    <rPh sb="0" eb="2">
      <t>ケイジョウ</t>
    </rPh>
    <rPh sb="2" eb="4">
      <t>ヒヨウ</t>
    </rPh>
    <rPh sb="4" eb="6">
      <t>ゴウケイ</t>
    </rPh>
    <phoneticPr fontId="4"/>
  </si>
  <si>
    <t>経常損益</t>
    <rPh sb="0" eb="2">
      <t>ケイジョウ</t>
    </rPh>
    <rPh sb="2" eb="4">
      <t>ソンエキ</t>
    </rPh>
    <phoneticPr fontId="4"/>
  </si>
  <si>
    <t>収益事業に対応する管理費</t>
    <rPh sb="0" eb="2">
      <t>シュウエキ</t>
    </rPh>
    <rPh sb="2" eb="4">
      <t>ジギョウ</t>
    </rPh>
    <rPh sb="5" eb="7">
      <t>タイオウ</t>
    </rPh>
    <rPh sb="9" eb="12">
      <t>カンリヒ</t>
    </rPh>
    <phoneticPr fontId="4"/>
  </si>
  <si>
    <t>税引後経常損益</t>
    <rPh sb="0" eb="2">
      <t>ゼイビ</t>
    </rPh>
    <rPh sb="2" eb="3">
      <t>ゴ</t>
    </rPh>
    <rPh sb="3" eb="5">
      <t>ケイジョウ</t>
    </rPh>
    <rPh sb="5" eb="7">
      <t>ソンエキ</t>
    </rPh>
    <phoneticPr fontId="4"/>
  </si>
  <si>
    <t>収益事業の損益</t>
    <rPh sb="0" eb="2">
      <t>シュウエキ</t>
    </rPh>
    <rPh sb="2" eb="4">
      <t>ジギョウ</t>
    </rPh>
    <rPh sb="5" eb="7">
      <t>ソンエキ</t>
    </rPh>
    <phoneticPr fontId="4"/>
  </si>
  <si>
    <t>計</t>
    <rPh sb="0" eb="1">
      <t>ケイ</t>
    </rPh>
    <phoneticPr fontId="4"/>
  </si>
  <si>
    <t>１．各人従事割合</t>
    <rPh sb="2" eb="4">
      <t>カクジン</t>
    </rPh>
    <rPh sb="4" eb="6">
      <t>ジュウジ</t>
    </rPh>
    <rPh sb="6" eb="8">
      <t>ワリアイ</t>
    </rPh>
    <phoneticPr fontId="4"/>
  </si>
  <si>
    <t>氏名</t>
    <rPh sb="0" eb="2">
      <t>シメイ</t>
    </rPh>
    <phoneticPr fontId="4"/>
  </si>
  <si>
    <t>役職等</t>
    <rPh sb="0" eb="2">
      <t>ヤクショク</t>
    </rPh>
    <rPh sb="2" eb="3">
      <t>トウ</t>
    </rPh>
    <phoneticPr fontId="4"/>
  </si>
  <si>
    <t>勤務日数</t>
    <rPh sb="0" eb="2">
      <t>キンム</t>
    </rPh>
    <rPh sb="2" eb="4">
      <t>ニッスウ</t>
    </rPh>
    <phoneticPr fontId="4"/>
  </si>
  <si>
    <t>石川</t>
    <rPh sb="0" eb="2">
      <t>イシカワ</t>
    </rPh>
    <phoneticPr fontId="4"/>
  </si>
  <si>
    <t>本島</t>
    <rPh sb="0" eb="2">
      <t>モトジマ</t>
    </rPh>
    <phoneticPr fontId="4"/>
  </si>
  <si>
    <t>２．全体従事割合</t>
    <rPh sb="2" eb="4">
      <t>ゼンタイ</t>
    </rPh>
    <rPh sb="4" eb="6">
      <t>ジュウジ</t>
    </rPh>
    <rPh sb="6" eb="8">
      <t>ワリアイ</t>
    </rPh>
    <phoneticPr fontId="4"/>
  </si>
  <si>
    <t>全体従事割合</t>
    <rPh sb="0" eb="2">
      <t>ゼンタイ</t>
    </rPh>
    <rPh sb="2" eb="4">
      <t>ジュウジ</t>
    </rPh>
    <rPh sb="4" eb="6">
      <t>ワリアイ</t>
    </rPh>
    <phoneticPr fontId="4"/>
  </si>
  <si>
    <t>３．給与賞与手当</t>
    <rPh sb="2" eb="4">
      <t>キュウヨ</t>
    </rPh>
    <rPh sb="4" eb="6">
      <t>ショウヨ</t>
    </rPh>
    <rPh sb="6" eb="8">
      <t>テアテ</t>
    </rPh>
    <phoneticPr fontId="4"/>
  </si>
  <si>
    <t>４．社会保険・福利厚生費</t>
    <rPh sb="2" eb="4">
      <t>シャカイ</t>
    </rPh>
    <rPh sb="4" eb="6">
      <t>ホケン</t>
    </rPh>
    <rPh sb="7" eb="9">
      <t>フクリ</t>
    </rPh>
    <rPh sb="9" eb="12">
      <t>コウセイヒ</t>
    </rPh>
    <phoneticPr fontId="4"/>
  </si>
  <si>
    <t>労働保険等</t>
    <rPh sb="0" eb="2">
      <t>ロウドウ</t>
    </rPh>
    <rPh sb="2" eb="4">
      <t>ホケン</t>
    </rPh>
    <rPh sb="4" eb="5">
      <t>トウ</t>
    </rPh>
    <phoneticPr fontId="4"/>
  </si>
  <si>
    <t>５．旅費交通費</t>
    <rPh sb="2" eb="4">
      <t>リョヒ</t>
    </rPh>
    <rPh sb="4" eb="7">
      <t>コウツウヒ</t>
    </rPh>
    <phoneticPr fontId="4"/>
  </si>
  <si>
    <t>６．退職給付費用</t>
    <rPh sb="2" eb="4">
      <t>タイショク</t>
    </rPh>
    <rPh sb="4" eb="6">
      <t>キュウフ</t>
    </rPh>
    <rPh sb="6" eb="8">
      <t>ヒヨウ</t>
    </rPh>
    <phoneticPr fontId="4"/>
  </si>
  <si>
    <t>い</t>
    <phoneticPr fontId="4"/>
  </si>
  <si>
    <t>使用割合</t>
    <rPh sb="0" eb="2">
      <t>シヨウ</t>
    </rPh>
    <rPh sb="2" eb="4">
      <t>ワリアイ</t>
    </rPh>
    <phoneticPr fontId="4"/>
  </si>
  <si>
    <t>5年</t>
    <rPh sb="1" eb="2">
      <t>ネン</t>
    </rPh>
    <phoneticPr fontId="4"/>
  </si>
  <si>
    <t>調査費</t>
    <rPh sb="0" eb="3">
      <t>チョウサヒ</t>
    </rPh>
    <phoneticPr fontId="4"/>
  </si>
  <si>
    <t>ブース経費</t>
    <rPh sb="3" eb="5">
      <t>ケイヒ</t>
    </rPh>
    <phoneticPr fontId="4"/>
  </si>
  <si>
    <t>仮科目３</t>
    <rPh sb="0" eb="1">
      <t>カリ</t>
    </rPh>
    <rPh sb="1" eb="3">
      <t>カモク</t>
    </rPh>
    <phoneticPr fontId="4"/>
  </si>
  <si>
    <t>仮科目４</t>
    <rPh sb="0" eb="1">
      <t>カリ</t>
    </rPh>
    <rPh sb="1" eb="3">
      <t>カモク</t>
    </rPh>
    <phoneticPr fontId="4"/>
  </si>
  <si>
    <t>仮科目５</t>
    <rPh sb="0" eb="1">
      <t>カリ</t>
    </rPh>
    <rPh sb="1" eb="3">
      <t>カモク</t>
    </rPh>
    <phoneticPr fontId="4"/>
  </si>
  <si>
    <t>仮科目６</t>
    <rPh sb="0" eb="1">
      <t>カリ</t>
    </rPh>
    <rPh sb="1" eb="3">
      <t>カモク</t>
    </rPh>
    <phoneticPr fontId="4"/>
  </si>
  <si>
    <t>雑損</t>
    <rPh sb="0" eb="2">
      <t>ザッソン</t>
    </rPh>
    <phoneticPr fontId="4"/>
  </si>
  <si>
    <t>一般正味財産期首残高</t>
    <rPh sb="0" eb="2">
      <t>イッパン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</si>
  <si>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一般正味財産期末残高</t>
    <rPh sb="0" eb="2">
      <t>イッパン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</si>
  <si>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Ⅱ　指定正味財産増減の部</t>
    <rPh sb="2" eb="4">
      <t>シテイ</t>
    </rPh>
    <rPh sb="4" eb="6">
      <t>ショウミ</t>
    </rPh>
    <rPh sb="6" eb="8">
      <t>ザイサン</t>
    </rPh>
    <rPh sb="8" eb="10">
      <t>ゾウゲン</t>
    </rPh>
    <rPh sb="11" eb="12">
      <t>ブ</t>
    </rPh>
    <phoneticPr fontId="5"/>
  </si>
  <si>
    <t>当期指定正味財産増減額</t>
    <rPh sb="0" eb="2">
      <t>トウキ</t>
    </rPh>
    <rPh sb="2" eb="4">
      <t>シテイ</t>
    </rPh>
    <rPh sb="4" eb="6">
      <t>ショウミ</t>
    </rPh>
    <rPh sb="6" eb="8">
      <t>ザイサン</t>
    </rPh>
    <rPh sb="8" eb="10">
      <t>ゾウゲン</t>
    </rPh>
    <rPh sb="10" eb="11">
      <t>ガク</t>
    </rPh>
    <phoneticPr fontId="4"/>
  </si>
  <si>
    <t>指定正味財産期首残高</t>
    <rPh sb="0" eb="2">
      <t>シテイ</t>
    </rPh>
    <rPh sb="2" eb="4">
      <t>ショウミ</t>
    </rPh>
    <rPh sb="4" eb="6">
      <t>ザイサン</t>
    </rPh>
    <rPh sb="6" eb="8">
      <t>キシュ</t>
    </rPh>
    <rPh sb="8" eb="10">
      <t>ザンダカ</t>
    </rPh>
    <phoneticPr fontId="4"/>
  </si>
  <si>
    <t>指定正味財産期末残高</t>
    <rPh sb="0" eb="2">
      <t>シテイ</t>
    </rPh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</si>
  <si>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Ⅲ　正味財産期末残高</t>
    <rPh sb="2" eb="4">
      <t>ショウミ</t>
    </rPh>
    <rPh sb="4" eb="6">
      <t>ザイサン</t>
    </rPh>
    <rPh sb="6" eb="8">
      <t>キマツ</t>
    </rPh>
    <rPh sb="8" eb="10">
      <t>ザンダカ</t>
    </rPh>
    <phoneticPr fontId="4"/>
  </si>
  <si>
    <t>貸借対照表</t>
    <phoneticPr fontId="4"/>
  </si>
  <si>
    <t>（単位:円）</t>
  </si>
  <si>
    <t>科        目</t>
  </si>
  <si>
    <t>当年度</t>
    <rPh sb="0" eb="3">
      <t>トウネンド</t>
    </rPh>
    <phoneticPr fontId="4"/>
  </si>
  <si>
    <t>前年度</t>
    <rPh sb="0" eb="3">
      <t>ゼンネンド</t>
    </rPh>
    <phoneticPr fontId="4"/>
  </si>
  <si>
    <t>増減</t>
    <rPh sb="0" eb="2">
      <t>ゾウゲン</t>
    </rPh>
    <phoneticPr fontId="4"/>
  </si>
  <si>
    <t>Ⅰ　資産の部</t>
  </si>
  <si>
    <t xml:space="preserve">  １．流動資産</t>
  </si>
  <si>
    <t xml:space="preserve">        流動資産合計</t>
  </si>
  <si>
    <t xml:space="preserve">  ２．固定資産</t>
  </si>
  <si>
    <t xml:space="preserve">        固定資産合計</t>
  </si>
  <si>
    <t xml:space="preserve">        資産合計</t>
  </si>
  <si>
    <t>Ⅱ　負債の部</t>
  </si>
  <si>
    <t xml:space="preserve">  １．流動負債</t>
  </si>
  <si>
    <t xml:space="preserve">        流動負債合計</t>
  </si>
  <si>
    <t xml:space="preserve">  ２．固定負債</t>
  </si>
  <si>
    <t xml:space="preserve">        固定負債合計</t>
  </si>
  <si>
    <t xml:space="preserve">        負債合計</t>
  </si>
  <si>
    <t>Ⅲ　正味財産の部</t>
  </si>
  <si>
    <t xml:space="preserve">  １．指定正味財産</t>
  </si>
  <si>
    <t xml:space="preserve">        指定正味財産合計</t>
  </si>
  <si>
    <t xml:space="preserve">  ２．一般正味財産</t>
  </si>
  <si>
    <t xml:space="preserve">        正味財産合計</t>
  </si>
  <si>
    <t xml:space="preserve">        負債及び正味財産合計</t>
  </si>
  <si>
    <t>財務諸表に対する注記</t>
    <rPh sb="0" eb="2">
      <t>ザイム</t>
    </rPh>
    <rPh sb="2" eb="4">
      <t>ショヒョウ</t>
    </rPh>
    <rPh sb="5" eb="6">
      <t>タイ</t>
    </rPh>
    <rPh sb="8" eb="10">
      <t>チュウキ</t>
    </rPh>
    <phoneticPr fontId="4"/>
  </si>
  <si>
    <t>１．重要な会計方針</t>
    <rPh sb="2" eb="4">
      <t>ジュウヨウ</t>
    </rPh>
    <rPh sb="5" eb="7">
      <t>カイケイ</t>
    </rPh>
    <rPh sb="7" eb="9">
      <t>ホウシン</t>
    </rPh>
    <phoneticPr fontId="4"/>
  </si>
  <si>
    <t>　　　　退職給付引当金・・・期末退職給与の要支給額に相当する金額を計上している。</t>
    <rPh sb="4" eb="6">
      <t>タイショク</t>
    </rPh>
    <rPh sb="6" eb="8">
      <t>キュウフ</t>
    </rPh>
    <rPh sb="8" eb="10">
      <t>ヒキアテ</t>
    </rPh>
    <rPh sb="10" eb="11">
      <t>キン</t>
    </rPh>
    <rPh sb="14" eb="16">
      <t>キマツ</t>
    </rPh>
    <rPh sb="16" eb="18">
      <t>タイショク</t>
    </rPh>
    <rPh sb="18" eb="20">
      <t>キュウヨ</t>
    </rPh>
    <rPh sb="21" eb="22">
      <t>ヨウ</t>
    </rPh>
    <rPh sb="22" eb="25">
      <t>シキュウガク</t>
    </rPh>
    <rPh sb="26" eb="28">
      <t>ソウトウ</t>
    </rPh>
    <rPh sb="30" eb="32">
      <t>キンガク</t>
    </rPh>
    <rPh sb="33" eb="35">
      <t>ケイジョウ</t>
    </rPh>
    <phoneticPr fontId="4"/>
  </si>
  <si>
    <t>科目</t>
    <rPh sb="0" eb="2">
      <t>カモク</t>
    </rPh>
    <phoneticPr fontId="4"/>
  </si>
  <si>
    <t>当期減少額</t>
    <rPh sb="0" eb="2">
      <t>トウキ</t>
    </rPh>
    <rPh sb="2" eb="4">
      <t>ゲンショウ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</si>
  <si>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</si>
  <si>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当期増加額</t>
    <rPh sb="0" eb="2">
      <t>トウキ</t>
    </rPh>
    <rPh sb="2" eb="4">
      <t>ゾウカ</t>
    </rPh>
    <rPh sb="4" eb="5">
      <t>ガク</t>
    </rPh>
    <phoneticPr fontId="4"/>
  </si>
  <si>
    <t>什器備品</t>
    <rPh sb="0" eb="2">
      <t>ジュウキ</t>
    </rPh>
    <rPh sb="2" eb="4">
      <t>ビヒン</t>
    </rPh>
    <phoneticPr fontId="4"/>
  </si>
  <si>
    <t>附属明細書</t>
    <rPh sb="0" eb="2">
      <t>フゾク</t>
    </rPh>
    <rPh sb="2" eb="5">
      <t>メイサイショ</t>
    </rPh>
    <phoneticPr fontId="4"/>
  </si>
  <si>
    <t>１．特定資産の明細</t>
    <rPh sb="2" eb="4">
      <t>トクテイ</t>
    </rPh>
    <rPh sb="4" eb="6">
      <t>シサン</t>
    </rPh>
    <rPh sb="7" eb="9">
      <t>メイサイ</t>
    </rPh>
    <phoneticPr fontId="4"/>
  </si>
  <si>
    <t>　特定資産の明細については、財務諸表の注記に記載しているため、記載を省略している。</t>
    <rPh sb="1" eb="3">
      <t>トクテイ</t>
    </rPh>
    <rPh sb="3" eb="5">
      <t>シサン</t>
    </rPh>
    <rPh sb="6" eb="8">
      <t>メイサイ</t>
    </rPh>
    <rPh sb="14" eb="16">
      <t>ザイム</t>
    </rPh>
    <rPh sb="16" eb="18">
      <t>ショヒョウ</t>
    </rPh>
    <rPh sb="19" eb="21">
      <t>チュウキ</t>
    </rPh>
    <rPh sb="22" eb="24">
      <t>キサイ</t>
    </rPh>
    <rPh sb="31" eb="33">
      <t>キサイ</t>
    </rPh>
    <rPh sb="34" eb="36">
      <t>ショウリャク</t>
    </rPh>
    <phoneticPr fontId="4"/>
  </si>
  <si>
    <t>２．引当金の明細</t>
    <rPh sb="2" eb="4">
      <t>ヒキアテ</t>
    </rPh>
    <rPh sb="4" eb="5">
      <t>キン</t>
    </rPh>
    <rPh sb="6" eb="8">
      <t>メイサイ</t>
    </rPh>
    <phoneticPr fontId="4"/>
  </si>
  <si>
    <t>期首残高</t>
    <rPh sb="0" eb="2">
      <t>キシュ</t>
    </rPh>
    <rPh sb="2" eb="4">
      <t>ザンダカ</t>
    </rPh>
    <phoneticPr fontId="4"/>
  </si>
  <si>
    <t>目的使用</t>
    <rPh sb="0" eb="2">
      <t>モクテキ</t>
    </rPh>
    <rPh sb="2" eb="4">
      <t>シヨウ</t>
    </rPh>
    <phoneticPr fontId="4"/>
  </si>
  <si>
    <t>その他</t>
    <rPh sb="2" eb="3">
      <t>タ</t>
    </rPh>
    <phoneticPr fontId="4"/>
  </si>
  <si>
    <t>期末残高</t>
    <rPh sb="0" eb="2">
      <t>キマツ</t>
    </rPh>
    <rPh sb="2" eb="4">
      <t>ザンダカ</t>
    </rPh>
    <phoneticPr fontId="4"/>
  </si>
  <si>
    <t>課税売上高(税抜)</t>
    <rPh sb="0" eb="2">
      <t>カゼイ</t>
    </rPh>
    <rPh sb="2" eb="4">
      <t>ウリアゲ</t>
    </rPh>
    <rPh sb="4" eb="5">
      <t>ダカ</t>
    </rPh>
    <rPh sb="6" eb="7">
      <t>ゼイ</t>
    </rPh>
    <rPh sb="7" eb="8">
      <t>ヌ</t>
    </rPh>
    <phoneticPr fontId="24"/>
  </si>
  <si>
    <t>非課税売上高</t>
    <rPh sb="0" eb="3">
      <t>ヒカゼイ</t>
    </rPh>
    <rPh sb="3" eb="5">
      <t>ウリアゲ</t>
    </rPh>
    <rPh sb="5" eb="6">
      <t>ダカ</t>
    </rPh>
    <phoneticPr fontId="24"/>
  </si>
  <si>
    <t>資産の譲渡等の対価の額</t>
    <rPh sb="0" eb="2">
      <t>シサン</t>
    </rPh>
    <rPh sb="3" eb="5">
      <t>ジョウト</t>
    </rPh>
    <rPh sb="5" eb="6">
      <t>トウ</t>
    </rPh>
    <rPh sb="7" eb="9">
      <t>タイカ</t>
    </rPh>
    <rPh sb="10" eb="11">
      <t>ガク</t>
    </rPh>
    <phoneticPr fontId="24"/>
  </si>
  <si>
    <t>非課税資産の輸出取引</t>
    <rPh sb="0" eb="3">
      <t>ヒカゼイ</t>
    </rPh>
    <rPh sb="3" eb="5">
      <t>シサン</t>
    </rPh>
    <rPh sb="6" eb="8">
      <t>ユシュツ</t>
    </rPh>
    <rPh sb="8" eb="10">
      <t>トリヒキ</t>
    </rPh>
    <phoneticPr fontId="24"/>
  </si>
  <si>
    <t>課税仕入れに係る支払対価の額(税込)</t>
    <rPh sb="0" eb="2">
      <t>カゼイ</t>
    </rPh>
    <rPh sb="2" eb="4">
      <t>シイ</t>
    </rPh>
    <rPh sb="6" eb="7">
      <t>カカ</t>
    </rPh>
    <rPh sb="8" eb="10">
      <t>シハラ</t>
    </rPh>
    <rPh sb="10" eb="12">
      <t>タイカ</t>
    </rPh>
    <rPh sb="13" eb="14">
      <t>ガク</t>
    </rPh>
    <rPh sb="15" eb="17">
      <t>ゼイコミ</t>
    </rPh>
    <phoneticPr fontId="24"/>
  </si>
  <si>
    <t>課税仕入れに係る消費税額</t>
    <rPh sb="0" eb="2">
      <t>カゼイ</t>
    </rPh>
    <rPh sb="2" eb="4">
      <t>シイ</t>
    </rPh>
    <rPh sb="6" eb="7">
      <t>カカ</t>
    </rPh>
    <rPh sb="8" eb="11">
      <t>ショウヒゼイ</t>
    </rPh>
    <rPh sb="11" eb="12">
      <t>ガク</t>
    </rPh>
    <phoneticPr fontId="24"/>
  </si>
  <si>
    <t>控除対象仕入税額</t>
    <rPh sb="0" eb="2">
      <t>コウジョ</t>
    </rPh>
    <rPh sb="2" eb="4">
      <t>タイショウ</t>
    </rPh>
    <rPh sb="4" eb="6">
      <t>シイレ</t>
    </rPh>
    <rPh sb="6" eb="8">
      <t>ゼイガク</t>
    </rPh>
    <phoneticPr fontId="24"/>
  </si>
  <si>
    <t>課税標準額</t>
    <rPh sb="0" eb="2">
      <t>カゼイ</t>
    </rPh>
    <rPh sb="2" eb="4">
      <t>ヒョウジュン</t>
    </rPh>
    <rPh sb="4" eb="5">
      <t>ガク</t>
    </rPh>
    <phoneticPr fontId="24"/>
  </si>
  <si>
    <t>消費税額</t>
    <rPh sb="0" eb="3">
      <t>ショウヒゼイ</t>
    </rPh>
    <rPh sb="3" eb="4">
      <t>ガク</t>
    </rPh>
    <phoneticPr fontId="24"/>
  </si>
  <si>
    <t>控除対象仕入税額</t>
    <rPh sb="0" eb="2">
      <t>コウジョ</t>
    </rPh>
    <rPh sb="2" eb="4">
      <t>タイショウ</t>
    </rPh>
    <rPh sb="4" eb="6">
      <t>シイ</t>
    </rPh>
    <rPh sb="6" eb="8">
      <t>ゼイガク</t>
    </rPh>
    <phoneticPr fontId="24"/>
  </si>
  <si>
    <t>差引税額</t>
    <rPh sb="0" eb="2">
      <t>サシヒキ</t>
    </rPh>
    <rPh sb="2" eb="4">
      <t>ゼイガク</t>
    </rPh>
    <phoneticPr fontId="24"/>
  </si>
  <si>
    <t>中間納付額</t>
    <rPh sb="0" eb="2">
      <t>チュウカン</t>
    </rPh>
    <rPh sb="2" eb="4">
      <t>ノウフ</t>
    </rPh>
    <rPh sb="4" eb="5">
      <t>ガク</t>
    </rPh>
    <phoneticPr fontId="24"/>
  </si>
  <si>
    <t>納付税額</t>
    <rPh sb="0" eb="2">
      <t>ノウフ</t>
    </rPh>
    <rPh sb="2" eb="4">
      <t>ゼイガク</t>
    </rPh>
    <phoneticPr fontId="24"/>
  </si>
  <si>
    <t>納税税額</t>
    <rPh sb="0" eb="2">
      <t>ノウゼイ</t>
    </rPh>
    <rPh sb="2" eb="4">
      <t>ゼイガク</t>
    </rPh>
    <phoneticPr fontId="24"/>
  </si>
  <si>
    <t>合計</t>
    <rPh sb="0" eb="2">
      <t>ゴウケイ</t>
    </rPh>
    <phoneticPr fontId="24"/>
  </si>
  <si>
    <t>差額</t>
    <rPh sb="0" eb="2">
      <t>サガク</t>
    </rPh>
    <phoneticPr fontId="24"/>
  </si>
  <si>
    <t>課税売上</t>
    <rPh sb="0" eb="2">
      <t>カゼイ</t>
    </rPh>
    <rPh sb="2" eb="4">
      <t>ウリアゲ</t>
    </rPh>
    <phoneticPr fontId="24"/>
  </si>
  <si>
    <t>非課税売上</t>
    <rPh sb="0" eb="3">
      <t>ヒカゼイ</t>
    </rPh>
    <rPh sb="3" eb="5">
      <t>ウリアゲ</t>
    </rPh>
    <phoneticPr fontId="24"/>
  </si>
  <si>
    <t>前期</t>
    <rPh sb="0" eb="2">
      <t>ゼンキ</t>
    </rPh>
    <phoneticPr fontId="24"/>
  </si>
  <si>
    <t>当期</t>
    <rPh sb="0" eb="2">
      <t>トウキ</t>
    </rPh>
    <phoneticPr fontId="24"/>
  </si>
  <si>
    <t>課税売上割合</t>
    <rPh sb="0" eb="2">
      <t>カゼイ</t>
    </rPh>
    <rPh sb="2" eb="4">
      <t>ウリアゲ</t>
    </rPh>
    <rPh sb="4" eb="6">
      <t>ワリアイ</t>
    </rPh>
    <phoneticPr fontId="24"/>
  </si>
  <si>
    <t>調整割合</t>
    <rPh sb="0" eb="2">
      <t>チョウセイ</t>
    </rPh>
    <rPh sb="2" eb="4">
      <t>ワリアイ</t>
    </rPh>
    <phoneticPr fontId="24"/>
  </si>
  <si>
    <t>課税売上・調整割合</t>
    <rPh sb="0" eb="2">
      <t>カゼイ</t>
    </rPh>
    <rPh sb="2" eb="4">
      <t>ウリアゲ</t>
    </rPh>
    <rPh sb="5" eb="7">
      <t>チョウセイ</t>
    </rPh>
    <rPh sb="7" eb="9">
      <t>ワリアイ</t>
    </rPh>
    <phoneticPr fontId="24"/>
  </si>
  <si>
    <t>前々期</t>
    <rPh sb="0" eb="2">
      <t>ゼンゼン</t>
    </rPh>
    <rPh sb="2" eb="3">
      <t>キ</t>
    </rPh>
    <phoneticPr fontId="24"/>
  </si>
  <si>
    <t>輸出免税・非課税資産の輸出</t>
    <rPh sb="0" eb="2">
      <t>ユシュツ</t>
    </rPh>
    <rPh sb="2" eb="4">
      <t>メンゼイ</t>
    </rPh>
    <rPh sb="5" eb="8">
      <t>ヒカゼイ</t>
    </rPh>
    <rPh sb="8" eb="10">
      <t>シサン</t>
    </rPh>
    <rPh sb="11" eb="13">
      <t>ユシュツ</t>
    </rPh>
    <phoneticPr fontId="24"/>
  </si>
  <si>
    <t>資産の譲渡等の対価</t>
    <rPh sb="0" eb="2">
      <t>シサン</t>
    </rPh>
    <rPh sb="3" eb="5">
      <t>ジョウト</t>
    </rPh>
    <rPh sb="5" eb="6">
      <t>トウ</t>
    </rPh>
    <rPh sb="7" eb="9">
      <t>タイカ</t>
    </rPh>
    <phoneticPr fontId="24"/>
  </si>
  <si>
    <t>※通算調整割合の計算必要。</t>
    <rPh sb="1" eb="3">
      <t>ツウサン</t>
    </rPh>
    <rPh sb="3" eb="5">
      <t>チョウセイ</t>
    </rPh>
    <rPh sb="5" eb="7">
      <t>ワリアイ</t>
    </rPh>
    <rPh sb="8" eb="10">
      <t>ケイサン</t>
    </rPh>
    <rPh sb="10" eb="12">
      <t>ヒツヨウ</t>
    </rPh>
    <phoneticPr fontId="24"/>
  </si>
  <si>
    <t>特例計算前仕入控除税額</t>
    <rPh sb="0" eb="2">
      <t>トクレイ</t>
    </rPh>
    <rPh sb="2" eb="4">
      <t>ケイサン</t>
    </rPh>
    <rPh sb="4" eb="5">
      <t>マエ</t>
    </rPh>
    <rPh sb="5" eb="7">
      <t>シイ</t>
    </rPh>
    <rPh sb="7" eb="9">
      <t>コウジョ</t>
    </rPh>
    <rPh sb="9" eb="11">
      <t>ゼイガク</t>
    </rPh>
    <phoneticPr fontId="24"/>
  </si>
  <si>
    <t>特定収入に係る消費税額(各調整割合)</t>
    <rPh sb="0" eb="2">
      <t>トクテイ</t>
    </rPh>
    <rPh sb="2" eb="4">
      <t>シュウニュウ</t>
    </rPh>
    <rPh sb="5" eb="6">
      <t>カカ</t>
    </rPh>
    <rPh sb="7" eb="10">
      <t>ショウヒゼイ</t>
    </rPh>
    <rPh sb="10" eb="11">
      <t>ガク</t>
    </rPh>
    <rPh sb="12" eb="13">
      <t>カク</t>
    </rPh>
    <rPh sb="13" eb="15">
      <t>チョウセイ</t>
    </rPh>
    <rPh sb="15" eb="17">
      <t>ワリアイ</t>
    </rPh>
    <phoneticPr fontId="24"/>
  </si>
  <si>
    <t>①</t>
    <phoneticPr fontId="24"/>
  </si>
  <si>
    <t>特例計算前仕入税額控除</t>
    <rPh sb="0" eb="2">
      <t>トクレイ</t>
    </rPh>
    <rPh sb="2" eb="4">
      <t>ケイサン</t>
    </rPh>
    <rPh sb="4" eb="5">
      <t>マエ</t>
    </rPh>
    <rPh sb="5" eb="7">
      <t>シイ</t>
    </rPh>
    <rPh sb="7" eb="9">
      <t>ゼイガク</t>
    </rPh>
    <rPh sb="9" eb="11">
      <t>コウジョ</t>
    </rPh>
    <phoneticPr fontId="24"/>
  </si>
  <si>
    <t>通算調整割合</t>
    <rPh sb="0" eb="2">
      <t>ツウサン</t>
    </rPh>
    <rPh sb="2" eb="4">
      <t>チョウセイ</t>
    </rPh>
    <rPh sb="4" eb="6">
      <t>ワリアイ</t>
    </rPh>
    <phoneticPr fontId="24"/>
  </si>
  <si>
    <t>特定収入に係る消費税額(通算調整割合)</t>
    <rPh sb="0" eb="2">
      <t>トクテイ</t>
    </rPh>
    <rPh sb="2" eb="4">
      <t>シュウニュウ</t>
    </rPh>
    <rPh sb="5" eb="6">
      <t>カカ</t>
    </rPh>
    <rPh sb="7" eb="10">
      <t>ショウヒゼイ</t>
    </rPh>
    <rPh sb="10" eb="11">
      <t>ガク</t>
    </rPh>
    <rPh sb="12" eb="14">
      <t>ツウサン</t>
    </rPh>
    <rPh sb="14" eb="16">
      <t>チョウセイ</t>
    </rPh>
    <rPh sb="16" eb="18">
      <t>ワリアイ</t>
    </rPh>
    <phoneticPr fontId="24"/>
  </si>
  <si>
    <t>②</t>
    <phoneticPr fontId="24"/>
  </si>
  <si>
    <t>①-②</t>
    <phoneticPr fontId="24"/>
  </si>
  <si>
    <t>当期の特定収入に係る消費税額</t>
    <rPh sb="0" eb="2">
      <t>トウキ</t>
    </rPh>
    <rPh sb="3" eb="5">
      <t>トクテイ</t>
    </rPh>
    <rPh sb="5" eb="7">
      <t>シュウニュウ</t>
    </rPh>
    <rPh sb="8" eb="9">
      <t>カカ</t>
    </rPh>
    <rPh sb="10" eb="13">
      <t>ショウヒゼイ</t>
    </rPh>
    <rPh sb="13" eb="14">
      <t>ガク</t>
    </rPh>
    <phoneticPr fontId="24"/>
  </si>
  <si>
    <t>Ａ</t>
    <phoneticPr fontId="24"/>
  </si>
  <si>
    <t>通算調整割合計算後の特定収入に係る消費税額</t>
    <rPh sb="0" eb="2">
      <t>ツウサン</t>
    </rPh>
    <rPh sb="2" eb="4">
      <t>チョウセイ</t>
    </rPh>
    <rPh sb="4" eb="6">
      <t>ワリアイ</t>
    </rPh>
    <rPh sb="6" eb="8">
      <t>ケイサン</t>
    </rPh>
    <rPh sb="8" eb="9">
      <t>ゴ</t>
    </rPh>
    <rPh sb="10" eb="12">
      <t>トクテイ</t>
    </rPh>
    <rPh sb="12" eb="14">
      <t>シュウニュウ</t>
    </rPh>
    <rPh sb="15" eb="16">
      <t>カカ</t>
    </rPh>
    <rPh sb="17" eb="20">
      <t>ショウヒゼイ</t>
    </rPh>
    <rPh sb="20" eb="21">
      <t>ガク</t>
    </rPh>
    <phoneticPr fontId="24"/>
  </si>
  <si>
    <t>Ａ-（①－②）</t>
    <phoneticPr fontId="24"/>
  </si>
  <si>
    <t>仕入控除税額</t>
    <rPh sb="0" eb="2">
      <t>シイ</t>
    </rPh>
    <rPh sb="2" eb="4">
      <t>コウジョ</t>
    </rPh>
    <rPh sb="4" eb="6">
      <t>ゼイガク</t>
    </rPh>
    <phoneticPr fontId="24"/>
  </si>
  <si>
    <t>計算表１　資産の譲渡等の対価の額の計算表</t>
    <rPh sb="0" eb="2">
      <t>ケイサン</t>
    </rPh>
    <rPh sb="2" eb="3">
      <t>ヒョウ</t>
    </rPh>
    <rPh sb="5" eb="7">
      <t>シサン</t>
    </rPh>
    <rPh sb="8" eb="10">
      <t>ジョウト</t>
    </rPh>
    <rPh sb="10" eb="11">
      <t>トウ</t>
    </rPh>
    <rPh sb="12" eb="14">
      <t>タイカ</t>
    </rPh>
    <rPh sb="15" eb="16">
      <t>ガク</t>
    </rPh>
    <rPh sb="17" eb="19">
      <t>ケイサン</t>
    </rPh>
    <rPh sb="19" eb="20">
      <t>ヒョウ</t>
    </rPh>
    <phoneticPr fontId="24"/>
  </si>
  <si>
    <t>内容</t>
    <rPh sb="0" eb="2">
      <t>ナイヨウ</t>
    </rPh>
    <phoneticPr fontId="24"/>
  </si>
  <si>
    <t>金額</t>
    <rPh sb="0" eb="2">
      <t>キンガク</t>
    </rPh>
    <phoneticPr fontId="24"/>
  </si>
  <si>
    <t>課税売上げ</t>
    <rPh sb="0" eb="2">
      <t>カゼイ</t>
    </rPh>
    <rPh sb="2" eb="4">
      <t>ウリアゲ</t>
    </rPh>
    <phoneticPr fontId="24"/>
  </si>
  <si>
    <t>通常の課税売上げ、役員への贈与及び低額譲渡</t>
    <rPh sb="0" eb="2">
      <t>ツウジョウ</t>
    </rPh>
    <rPh sb="3" eb="5">
      <t>カゼイ</t>
    </rPh>
    <rPh sb="5" eb="7">
      <t>ウリアゲ</t>
    </rPh>
    <rPh sb="9" eb="11">
      <t>ヤクイン</t>
    </rPh>
    <rPh sb="13" eb="15">
      <t>ゾウヨ</t>
    </rPh>
    <rPh sb="15" eb="16">
      <t>オヨ</t>
    </rPh>
    <rPh sb="17" eb="19">
      <t>テイガク</t>
    </rPh>
    <rPh sb="19" eb="21">
      <t>ジョウト</t>
    </rPh>
    <phoneticPr fontId="24"/>
  </si>
  <si>
    <t>①</t>
    <phoneticPr fontId="24"/>
  </si>
  <si>
    <t>課税標準額に対する消費税額の計算の特例適用の課税売上げ</t>
    <rPh sb="0" eb="2">
      <t>カゼイ</t>
    </rPh>
    <rPh sb="2" eb="4">
      <t>ヒョウジュン</t>
    </rPh>
    <rPh sb="4" eb="5">
      <t>ガク</t>
    </rPh>
    <rPh sb="6" eb="7">
      <t>タイ</t>
    </rPh>
    <rPh sb="9" eb="12">
      <t>ショウヒゼイ</t>
    </rPh>
    <rPh sb="12" eb="13">
      <t>ガク</t>
    </rPh>
    <rPh sb="14" eb="16">
      <t>ケイサン</t>
    </rPh>
    <rPh sb="17" eb="19">
      <t>トクレイ</t>
    </rPh>
    <rPh sb="19" eb="21">
      <t>テキヨウ</t>
    </rPh>
    <rPh sb="22" eb="24">
      <t>カゼイ</t>
    </rPh>
    <rPh sb="24" eb="26">
      <t>ウリアゲ</t>
    </rPh>
    <phoneticPr fontId="24"/>
  </si>
  <si>
    <t>②</t>
    <phoneticPr fontId="24"/>
  </si>
  <si>
    <t>免税売上げ(輸出取引等)</t>
    <rPh sb="0" eb="2">
      <t>メンゼイ</t>
    </rPh>
    <rPh sb="2" eb="4">
      <t>ウリアゲ</t>
    </rPh>
    <rPh sb="6" eb="8">
      <t>ユシュツ</t>
    </rPh>
    <rPh sb="8" eb="10">
      <t>トリヒキ</t>
    </rPh>
    <rPh sb="10" eb="11">
      <t>トウ</t>
    </rPh>
    <phoneticPr fontId="24"/>
  </si>
  <si>
    <t>③</t>
    <phoneticPr fontId="24"/>
  </si>
  <si>
    <t>非課税売上げ</t>
    <rPh sb="0" eb="3">
      <t>ヒカゼイ</t>
    </rPh>
    <rPh sb="3" eb="5">
      <t>ウリアゲ</t>
    </rPh>
    <phoneticPr fontId="24"/>
  </si>
  <si>
    <t>④</t>
    <phoneticPr fontId="24"/>
  </si>
  <si>
    <t>資産の譲渡等の対価の額の合計額</t>
    <rPh sb="0" eb="2">
      <t>シサン</t>
    </rPh>
    <rPh sb="3" eb="6">
      <t>ジョウトトウ</t>
    </rPh>
    <rPh sb="7" eb="9">
      <t>タイカ</t>
    </rPh>
    <rPh sb="10" eb="11">
      <t>ガク</t>
    </rPh>
    <rPh sb="12" eb="14">
      <t>ゴウケイ</t>
    </rPh>
    <rPh sb="14" eb="15">
      <t>ガク</t>
    </rPh>
    <phoneticPr fontId="24"/>
  </si>
  <si>
    <t>⑤</t>
    <phoneticPr fontId="24"/>
  </si>
  <si>
    <t>(計算表3①、計算表4①)</t>
    <rPh sb="1" eb="3">
      <t>ケイサン</t>
    </rPh>
    <rPh sb="3" eb="4">
      <t>ヒョウ</t>
    </rPh>
    <rPh sb="7" eb="9">
      <t>ケイサン</t>
    </rPh>
    <rPh sb="9" eb="10">
      <t>ヒョウ</t>
    </rPh>
    <phoneticPr fontId="24"/>
  </si>
  <si>
    <t>有価証券の売却</t>
    <rPh sb="0" eb="2">
      <t>ユウカ</t>
    </rPh>
    <rPh sb="2" eb="4">
      <t>ショウケン</t>
    </rPh>
    <rPh sb="5" eb="7">
      <t>バイキャク</t>
    </rPh>
    <phoneticPr fontId="24"/>
  </si>
  <si>
    <t>有価証券の売却×5％</t>
    <rPh sb="0" eb="2">
      <t>ユウカ</t>
    </rPh>
    <rPh sb="2" eb="4">
      <t>ショウケン</t>
    </rPh>
    <rPh sb="5" eb="7">
      <t>バイキャク</t>
    </rPh>
    <phoneticPr fontId="24"/>
  </si>
  <si>
    <t>受取利息他</t>
    <rPh sb="0" eb="2">
      <t>ウケトリ</t>
    </rPh>
    <rPh sb="2" eb="4">
      <t>リソク</t>
    </rPh>
    <rPh sb="4" eb="5">
      <t>ホカ</t>
    </rPh>
    <phoneticPr fontId="24"/>
  </si>
  <si>
    <t>計算表2　特定収入の金額及びその内訳書</t>
    <rPh sb="0" eb="2">
      <t>ケイサン</t>
    </rPh>
    <rPh sb="2" eb="3">
      <t>ヒョウ</t>
    </rPh>
    <rPh sb="5" eb="7">
      <t>トクテイ</t>
    </rPh>
    <rPh sb="7" eb="9">
      <t>シュウニュウ</t>
    </rPh>
    <rPh sb="10" eb="12">
      <t>キンガク</t>
    </rPh>
    <rPh sb="12" eb="13">
      <t>オヨ</t>
    </rPh>
    <rPh sb="16" eb="18">
      <t>ウチワケ</t>
    </rPh>
    <rPh sb="18" eb="19">
      <t>ショ</t>
    </rPh>
    <phoneticPr fontId="24"/>
  </si>
  <si>
    <t>(1)特定収入、課税仕入れ等に係る特定収入、課税仕入れ等に係る特定収入以外の特定収入の内訳表</t>
    <rPh sb="3" eb="5">
      <t>トクテイ</t>
    </rPh>
    <rPh sb="5" eb="7">
      <t>シュウニュウ</t>
    </rPh>
    <rPh sb="8" eb="10">
      <t>カゼイ</t>
    </rPh>
    <rPh sb="10" eb="12">
      <t>シイ</t>
    </rPh>
    <rPh sb="13" eb="14">
      <t>トウ</t>
    </rPh>
    <rPh sb="15" eb="16">
      <t>カカ</t>
    </rPh>
    <rPh sb="17" eb="19">
      <t>トクテイ</t>
    </rPh>
    <rPh sb="19" eb="21">
      <t>シュウニュウ</t>
    </rPh>
    <rPh sb="22" eb="24">
      <t>カゼイ</t>
    </rPh>
    <rPh sb="24" eb="26">
      <t>シイ</t>
    </rPh>
    <rPh sb="27" eb="28">
      <t>トウ</t>
    </rPh>
    <rPh sb="29" eb="30">
      <t>カカ</t>
    </rPh>
    <rPh sb="31" eb="33">
      <t>トクテイ</t>
    </rPh>
    <rPh sb="33" eb="35">
      <t>シュウニュウ</t>
    </rPh>
    <rPh sb="35" eb="37">
      <t>イガイ</t>
    </rPh>
    <rPh sb="38" eb="40">
      <t>トクテイ</t>
    </rPh>
    <rPh sb="40" eb="42">
      <t>シュウニュウ</t>
    </rPh>
    <rPh sb="43" eb="45">
      <t>ウチワケ</t>
    </rPh>
    <rPh sb="45" eb="46">
      <t>ヒョウ</t>
    </rPh>
    <phoneticPr fontId="24"/>
  </si>
  <si>
    <t>資産の譲渡等の対価以外の収入</t>
    <rPh sb="0" eb="2">
      <t>シサン</t>
    </rPh>
    <rPh sb="3" eb="6">
      <t>ジョウトトウ</t>
    </rPh>
    <rPh sb="7" eb="9">
      <t>タイカ</t>
    </rPh>
    <rPh sb="9" eb="11">
      <t>イガイ</t>
    </rPh>
    <rPh sb="12" eb="14">
      <t>シュウニュウ</t>
    </rPh>
    <phoneticPr fontId="24"/>
  </si>
  <si>
    <t>左のうち特定収入
Ａ</t>
    <rPh sb="0" eb="1">
      <t>ヒダリ</t>
    </rPh>
    <rPh sb="4" eb="6">
      <t>トクテイ</t>
    </rPh>
    <rPh sb="6" eb="8">
      <t>シュウニュウ</t>
    </rPh>
    <phoneticPr fontId="24"/>
  </si>
  <si>
    <t>Ａのうち課税仕入れ等にのみ使途が特定されている金額(「課税仕入れ等に係る特定収入」)
Ｂ</t>
    <rPh sb="4" eb="6">
      <t>カゼイ</t>
    </rPh>
    <rPh sb="6" eb="8">
      <t>シイ</t>
    </rPh>
    <rPh sb="9" eb="10">
      <t>トウ</t>
    </rPh>
    <rPh sb="13" eb="15">
      <t>シト</t>
    </rPh>
    <rPh sb="16" eb="18">
      <t>トクテイ</t>
    </rPh>
    <rPh sb="23" eb="25">
      <t>キンガク</t>
    </rPh>
    <rPh sb="27" eb="29">
      <t>カゼイ</t>
    </rPh>
    <rPh sb="29" eb="31">
      <t>シイ</t>
    </rPh>
    <rPh sb="32" eb="33">
      <t>トウ</t>
    </rPh>
    <rPh sb="34" eb="35">
      <t>カカ</t>
    </rPh>
    <rPh sb="36" eb="38">
      <t>トクテイ</t>
    </rPh>
    <rPh sb="38" eb="40">
      <t>シュウニュウ</t>
    </rPh>
    <phoneticPr fontId="24"/>
  </si>
  <si>
    <t>Ａ－Ｂの金額(「課税仕入れ等に係る特定収入以外の特定収入」)
Ｃ</t>
    <rPh sb="4" eb="6">
      <t>キンガク</t>
    </rPh>
    <rPh sb="8" eb="10">
      <t>カゼイ</t>
    </rPh>
    <rPh sb="10" eb="12">
      <t>シイ</t>
    </rPh>
    <rPh sb="13" eb="14">
      <t>トウ</t>
    </rPh>
    <rPh sb="15" eb="16">
      <t>カカ</t>
    </rPh>
    <rPh sb="17" eb="19">
      <t>トクテイ</t>
    </rPh>
    <rPh sb="19" eb="21">
      <t>シュウニュウ</t>
    </rPh>
    <rPh sb="21" eb="23">
      <t>イガイ</t>
    </rPh>
    <rPh sb="24" eb="26">
      <t>トクテイ</t>
    </rPh>
    <rPh sb="26" eb="28">
      <t>シュウニュウ</t>
    </rPh>
    <phoneticPr fontId="24"/>
  </si>
  <si>
    <t>租税</t>
    <rPh sb="0" eb="2">
      <t>ソゼイ</t>
    </rPh>
    <phoneticPr fontId="24"/>
  </si>
  <si>
    <t>①</t>
    <phoneticPr fontId="24"/>
  </si>
  <si>
    <t>補助金・交付金等</t>
    <rPh sb="0" eb="3">
      <t>ホジョキン</t>
    </rPh>
    <rPh sb="4" eb="6">
      <t>コウフ</t>
    </rPh>
    <rPh sb="6" eb="7">
      <t>キン</t>
    </rPh>
    <rPh sb="7" eb="8">
      <t>トウ</t>
    </rPh>
    <phoneticPr fontId="24"/>
  </si>
  <si>
    <t>②</t>
    <phoneticPr fontId="24"/>
  </si>
  <si>
    <t>他会計からの繰入金</t>
    <rPh sb="0" eb="1">
      <t>タ</t>
    </rPh>
    <rPh sb="1" eb="3">
      <t>カイケイ</t>
    </rPh>
    <rPh sb="6" eb="8">
      <t>クリイレ</t>
    </rPh>
    <rPh sb="8" eb="9">
      <t>キン</t>
    </rPh>
    <phoneticPr fontId="24"/>
  </si>
  <si>
    <t>寄付金</t>
    <rPh sb="0" eb="3">
      <t>キフキン</t>
    </rPh>
    <phoneticPr fontId="24"/>
  </si>
  <si>
    <t>④</t>
    <phoneticPr fontId="24"/>
  </si>
  <si>
    <t>出資に対する配当金</t>
    <rPh sb="0" eb="2">
      <t>シュッシ</t>
    </rPh>
    <rPh sb="3" eb="4">
      <t>タイ</t>
    </rPh>
    <rPh sb="6" eb="9">
      <t>ハイトウキン</t>
    </rPh>
    <phoneticPr fontId="24"/>
  </si>
  <si>
    <t>保険金</t>
    <rPh sb="0" eb="3">
      <t>ホケンキン</t>
    </rPh>
    <phoneticPr fontId="24"/>
  </si>
  <si>
    <t>⑥</t>
    <phoneticPr fontId="24"/>
  </si>
  <si>
    <t>損害賠償金</t>
    <rPh sb="0" eb="2">
      <t>ソンガイ</t>
    </rPh>
    <rPh sb="2" eb="4">
      <t>バイショウ</t>
    </rPh>
    <rPh sb="4" eb="5">
      <t>キン</t>
    </rPh>
    <phoneticPr fontId="24"/>
  </si>
  <si>
    <t>⑦</t>
    <phoneticPr fontId="24"/>
  </si>
  <si>
    <t>会費・入会金</t>
    <rPh sb="0" eb="2">
      <t>カイヒ</t>
    </rPh>
    <rPh sb="3" eb="6">
      <t>ニュウカイキン</t>
    </rPh>
    <phoneticPr fontId="24"/>
  </si>
  <si>
    <t>⑧</t>
    <phoneticPr fontId="24"/>
  </si>
  <si>
    <t>⑨</t>
    <phoneticPr fontId="24"/>
  </si>
  <si>
    <t>債務免除益</t>
    <rPh sb="0" eb="2">
      <t>サイム</t>
    </rPh>
    <rPh sb="2" eb="4">
      <t>メンジョ</t>
    </rPh>
    <rPh sb="4" eb="5">
      <t>エキ</t>
    </rPh>
    <phoneticPr fontId="24"/>
  </si>
  <si>
    <t>⑩</t>
    <phoneticPr fontId="24"/>
  </si>
  <si>
    <t>借入金</t>
    <rPh sb="0" eb="2">
      <t>カリイレ</t>
    </rPh>
    <rPh sb="2" eb="3">
      <t>キン</t>
    </rPh>
    <phoneticPr fontId="24"/>
  </si>
  <si>
    <t>⑪</t>
    <phoneticPr fontId="24"/>
  </si>
  <si>
    <t>出資の受入れ</t>
    <rPh sb="0" eb="2">
      <t>シュッシ</t>
    </rPh>
    <rPh sb="3" eb="5">
      <t>ウケイレ</t>
    </rPh>
    <phoneticPr fontId="24"/>
  </si>
  <si>
    <t>⑫</t>
    <phoneticPr fontId="24"/>
  </si>
  <si>
    <t>貸付回収金</t>
    <rPh sb="0" eb="2">
      <t>カシツケ</t>
    </rPh>
    <rPh sb="2" eb="4">
      <t>カイシュウ</t>
    </rPh>
    <rPh sb="4" eb="5">
      <t>キン</t>
    </rPh>
    <phoneticPr fontId="24"/>
  </si>
  <si>
    <t>⑬</t>
    <phoneticPr fontId="24"/>
  </si>
  <si>
    <t>その他</t>
    <rPh sb="2" eb="3">
      <t>タ</t>
    </rPh>
    <phoneticPr fontId="24"/>
  </si>
  <si>
    <t>⑭</t>
    <phoneticPr fontId="24"/>
  </si>
  <si>
    <t>⑮</t>
    <phoneticPr fontId="24"/>
  </si>
  <si>
    <t>⑯</t>
    <phoneticPr fontId="24"/>
  </si>
  <si>
    <t>⑰</t>
    <phoneticPr fontId="24"/>
  </si>
  <si>
    <t>計算表3②</t>
    <rPh sb="0" eb="2">
      <t>ケイサン</t>
    </rPh>
    <rPh sb="2" eb="3">
      <t>ヒョウ</t>
    </rPh>
    <phoneticPr fontId="24"/>
  </si>
  <si>
    <t>計算表5(1)②、(3)②</t>
    <rPh sb="0" eb="2">
      <t>ケイサン</t>
    </rPh>
    <rPh sb="2" eb="3">
      <t>ヒョウ</t>
    </rPh>
    <phoneticPr fontId="24"/>
  </si>
  <si>
    <t>計算表4②</t>
    <rPh sb="0" eb="2">
      <t>ケイサン</t>
    </rPh>
    <rPh sb="2" eb="3">
      <t>ヒョウ</t>
    </rPh>
    <phoneticPr fontId="24"/>
  </si>
  <si>
    <t>計算表3　特定収入割合の計算表</t>
    <rPh sb="0" eb="2">
      <t>ケイサン</t>
    </rPh>
    <rPh sb="2" eb="3">
      <t>ヒョウ</t>
    </rPh>
    <rPh sb="5" eb="7">
      <t>トクテイ</t>
    </rPh>
    <rPh sb="7" eb="9">
      <t>シュウニュウ</t>
    </rPh>
    <rPh sb="9" eb="11">
      <t>ワリアイ</t>
    </rPh>
    <rPh sb="12" eb="14">
      <t>ケイサン</t>
    </rPh>
    <rPh sb="14" eb="15">
      <t>ヒョウ</t>
    </rPh>
    <phoneticPr fontId="24"/>
  </si>
  <si>
    <t>資産の譲渡等の対価の額の合計額　(計算表1⑤)</t>
    <rPh sb="0" eb="2">
      <t>シサン</t>
    </rPh>
    <rPh sb="3" eb="6">
      <t>ジョウトトウ</t>
    </rPh>
    <rPh sb="7" eb="9">
      <t>タイカ</t>
    </rPh>
    <rPh sb="10" eb="11">
      <t>ガク</t>
    </rPh>
    <rPh sb="12" eb="14">
      <t>ゴウケイ</t>
    </rPh>
    <rPh sb="14" eb="15">
      <t>ガク</t>
    </rPh>
    <rPh sb="17" eb="19">
      <t>ケイサン</t>
    </rPh>
    <rPh sb="19" eb="20">
      <t>ヒョウ</t>
    </rPh>
    <phoneticPr fontId="24"/>
  </si>
  <si>
    <t>特定収入の合計額　(計算表2(1)⑰のＡ)</t>
    <rPh sb="0" eb="2">
      <t>トクテイ</t>
    </rPh>
    <rPh sb="2" eb="4">
      <t>シュウニュウ</t>
    </rPh>
    <rPh sb="5" eb="7">
      <t>ゴウケイ</t>
    </rPh>
    <rPh sb="7" eb="8">
      <t>ガク</t>
    </rPh>
    <rPh sb="10" eb="12">
      <t>ケイサン</t>
    </rPh>
    <rPh sb="12" eb="13">
      <t>ヒョウ</t>
    </rPh>
    <phoneticPr fontId="24"/>
  </si>
  <si>
    <t>分母の額　(①＋②)</t>
    <rPh sb="0" eb="2">
      <t>ブンボ</t>
    </rPh>
    <rPh sb="3" eb="4">
      <t>ガク</t>
    </rPh>
    <phoneticPr fontId="24"/>
  </si>
  <si>
    <t>特定収入割合　(②÷③)</t>
    <rPh sb="0" eb="2">
      <t>トクテイ</t>
    </rPh>
    <rPh sb="2" eb="4">
      <t>シュウニュウ</t>
    </rPh>
    <rPh sb="4" eb="6">
      <t>ワリアイ</t>
    </rPh>
    <phoneticPr fontId="24"/>
  </si>
  <si>
    <t>計算表4　調整割合の計算表</t>
    <rPh sb="0" eb="2">
      <t>ケイサン</t>
    </rPh>
    <rPh sb="2" eb="3">
      <t>ヒョウ</t>
    </rPh>
    <rPh sb="5" eb="7">
      <t>チョウセイ</t>
    </rPh>
    <rPh sb="7" eb="9">
      <t>ワリアイ</t>
    </rPh>
    <rPh sb="10" eb="12">
      <t>ケイサン</t>
    </rPh>
    <rPh sb="12" eb="13">
      <t>ヒョウ</t>
    </rPh>
    <phoneticPr fontId="24"/>
  </si>
  <si>
    <t>課税仕入れ等に係る特定収入以外の特定収入　(計算表2(1)⑰のＣ)</t>
    <rPh sb="0" eb="2">
      <t>カゼイ</t>
    </rPh>
    <rPh sb="2" eb="4">
      <t>シイ</t>
    </rPh>
    <rPh sb="5" eb="6">
      <t>トウ</t>
    </rPh>
    <rPh sb="7" eb="8">
      <t>カカ</t>
    </rPh>
    <rPh sb="9" eb="11">
      <t>トクテイ</t>
    </rPh>
    <rPh sb="11" eb="13">
      <t>シュウニュウ</t>
    </rPh>
    <rPh sb="13" eb="15">
      <t>イガイ</t>
    </rPh>
    <rPh sb="16" eb="18">
      <t>トクテイ</t>
    </rPh>
    <rPh sb="18" eb="20">
      <t>シュウニュウ</t>
    </rPh>
    <rPh sb="22" eb="24">
      <t>ケイサン</t>
    </rPh>
    <rPh sb="24" eb="25">
      <t>ヒョウ</t>
    </rPh>
    <phoneticPr fontId="24"/>
  </si>
  <si>
    <t>調整割合　(②÷③)</t>
    <rPh sb="0" eb="2">
      <t>チョウセイ</t>
    </rPh>
    <rPh sb="2" eb="4">
      <t>ワリアイ</t>
    </rPh>
    <phoneticPr fontId="24"/>
  </si>
  <si>
    <t>計算表5　調整後税額の計算表</t>
    <rPh sb="0" eb="2">
      <t>ケイサン</t>
    </rPh>
    <rPh sb="2" eb="3">
      <t>ヒョウ</t>
    </rPh>
    <rPh sb="5" eb="8">
      <t>チョウセイゴ</t>
    </rPh>
    <rPh sb="8" eb="10">
      <t>ゼイガク</t>
    </rPh>
    <rPh sb="11" eb="13">
      <t>ケイサン</t>
    </rPh>
    <rPh sb="13" eb="14">
      <t>ヒョウ</t>
    </rPh>
    <phoneticPr fontId="24"/>
  </si>
  <si>
    <t>(１)課税売上割合が95％以上の場合</t>
    <rPh sb="3" eb="5">
      <t>カゼイ</t>
    </rPh>
    <rPh sb="5" eb="7">
      <t>ウリアゲ</t>
    </rPh>
    <rPh sb="7" eb="9">
      <t>ワリアイ</t>
    </rPh>
    <rPh sb="13" eb="15">
      <t>イジョウ</t>
    </rPh>
    <rPh sb="16" eb="18">
      <t>バアイ</t>
    </rPh>
    <phoneticPr fontId="24"/>
  </si>
  <si>
    <t>金額等</t>
    <rPh sb="0" eb="2">
      <t>キンガク</t>
    </rPh>
    <rPh sb="2" eb="3">
      <t>トウ</t>
    </rPh>
    <phoneticPr fontId="24"/>
  </si>
  <si>
    <t>調整前の課税仕入れ等の税額の合計額</t>
    <rPh sb="0" eb="2">
      <t>チョウセイ</t>
    </rPh>
    <rPh sb="2" eb="3">
      <t>マエ</t>
    </rPh>
    <rPh sb="4" eb="6">
      <t>カゼイ</t>
    </rPh>
    <rPh sb="6" eb="8">
      <t>シイ</t>
    </rPh>
    <rPh sb="9" eb="10">
      <t>トウ</t>
    </rPh>
    <rPh sb="11" eb="13">
      <t>ゼイガク</t>
    </rPh>
    <rPh sb="14" eb="16">
      <t>ゴウケイ</t>
    </rPh>
    <rPh sb="16" eb="17">
      <t>ガク</t>
    </rPh>
    <phoneticPr fontId="24"/>
  </si>
  <si>
    <t>課税仕入れ等にのみ使途が特定されている特定収入(「課税仕入れ等に係る特定収入」)　(計算表2(1)⑰のＢ)</t>
    <rPh sb="0" eb="2">
      <t>カゼイ</t>
    </rPh>
    <rPh sb="2" eb="4">
      <t>シイ</t>
    </rPh>
    <rPh sb="5" eb="6">
      <t>トウ</t>
    </rPh>
    <rPh sb="9" eb="11">
      <t>シト</t>
    </rPh>
    <rPh sb="12" eb="14">
      <t>トクテイ</t>
    </rPh>
    <rPh sb="19" eb="21">
      <t>トクテイ</t>
    </rPh>
    <rPh sb="21" eb="23">
      <t>シュウニュウ</t>
    </rPh>
    <rPh sb="25" eb="27">
      <t>カゼイ</t>
    </rPh>
    <rPh sb="27" eb="29">
      <t>シイ</t>
    </rPh>
    <rPh sb="30" eb="31">
      <t>トウ</t>
    </rPh>
    <rPh sb="32" eb="33">
      <t>カカ</t>
    </rPh>
    <rPh sb="34" eb="36">
      <t>トクテイ</t>
    </rPh>
    <rPh sb="36" eb="38">
      <t>シュウニュウ</t>
    </rPh>
    <rPh sb="42" eb="44">
      <t>ケイサン</t>
    </rPh>
    <rPh sb="44" eb="45">
      <t>ヒョウ</t>
    </rPh>
    <phoneticPr fontId="24"/>
  </si>
  <si>
    <t>②×4/105　(1円未満の端数切捨て)</t>
    <rPh sb="10" eb="11">
      <t>エン</t>
    </rPh>
    <rPh sb="11" eb="13">
      <t>ミマン</t>
    </rPh>
    <rPh sb="14" eb="16">
      <t>ハスウ</t>
    </rPh>
    <rPh sb="16" eb="17">
      <t>キ</t>
    </rPh>
    <rPh sb="17" eb="18">
      <t>ス</t>
    </rPh>
    <phoneticPr fontId="24"/>
  </si>
  <si>
    <t>③</t>
    <phoneticPr fontId="24"/>
  </si>
  <si>
    <t>①-③</t>
    <phoneticPr fontId="24"/>
  </si>
  <si>
    <t>④</t>
    <phoneticPr fontId="24"/>
  </si>
  <si>
    <t>調整割合　(計算表4④)</t>
    <rPh sb="0" eb="2">
      <t>チョウセイ</t>
    </rPh>
    <rPh sb="2" eb="4">
      <t>ワリアイ</t>
    </rPh>
    <rPh sb="6" eb="8">
      <t>ケイサン</t>
    </rPh>
    <rPh sb="8" eb="9">
      <t>ヒョウ</t>
    </rPh>
    <phoneticPr fontId="24"/>
  </si>
  <si>
    <t>⑤</t>
    <phoneticPr fontId="24"/>
  </si>
  <si>
    <t>④×⑤　(1円未満の端数切捨て)</t>
    <rPh sb="6" eb="7">
      <t>エン</t>
    </rPh>
    <rPh sb="7" eb="9">
      <t>ミマン</t>
    </rPh>
    <rPh sb="10" eb="12">
      <t>ハスウ</t>
    </rPh>
    <rPh sb="12" eb="14">
      <t>キリス</t>
    </rPh>
    <phoneticPr fontId="24"/>
  </si>
  <si>
    <t>⑥</t>
    <phoneticPr fontId="24"/>
  </si>
  <si>
    <t>特定収入に係る課税仕入れ等の税額　(③＋⑥)</t>
    <rPh sb="0" eb="2">
      <t>トクテイ</t>
    </rPh>
    <rPh sb="2" eb="4">
      <t>シュウニュウ</t>
    </rPh>
    <rPh sb="5" eb="6">
      <t>カカ</t>
    </rPh>
    <rPh sb="7" eb="9">
      <t>カゼイ</t>
    </rPh>
    <rPh sb="9" eb="11">
      <t>シイ</t>
    </rPh>
    <rPh sb="12" eb="13">
      <t>トウ</t>
    </rPh>
    <rPh sb="14" eb="16">
      <t>ゼイガク</t>
    </rPh>
    <phoneticPr fontId="24"/>
  </si>
  <si>
    <t>⑦</t>
    <phoneticPr fontId="24"/>
  </si>
  <si>
    <t>控除対象仕入税額　(①-⑦)</t>
    <rPh sb="0" eb="2">
      <t>コウジョ</t>
    </rPh>
    <rPh sb="2" eb="4">
      <t>タイショウ</t>
    </rPh>
    <rPh sb="4" eb="6">
      <t>シイ</t>
    </rPh>
    <rPh sb="6" eb="8">
      <t>ゼイガク</t>
    </rPh>
    <phoneticPr fontId="24"/>
  </si>
  <si>
    <t>⑧</t>
    <phoneticPr fontId="24"/>
  </si>
  <si>
    <t>雑収益</t>
    <rPh sb="0" eb="3">
      <t>ザツシュウエキ</t>
    </rPh>
    <phoneticPr fontId="4"/>
  </si>
  <si>
    <t>雑収益</t>
    <rPh sb="0" eb="1">
      <t>ザツ</t>
    </rPh>
    <phoneticPr fontId="5"/>
  </si>
  <si>
    <t>　　　　　前払金</t>
    <rPh sb="5" eb="7">
      <t>マエバラ</t>
    </rPh>
    <rPh sb="7" eb="8">
      <t>キン</t>
    </rPh>
    <phoneticPr fontId="4"/>
  </si>
  <si>
    <t>　　　　　棚卸資産</t>
    <rPh sb="5" eb="6">
      <t>タナ</t>
    </rPh>
    <rPh sb="6" eb="7">
      <t>オロシ</t>
    </rPh>
    <rPh sb="7" eb="9">
      <t>シサン</t>
    </rPh>
    <phoneticPr fontId="4"/>
  </si>
  <si>
    <t>　　　　　現金預金</t>
    <phoneticPr fontId="4"/>
  </si>
  <si>
    <t>増減</t>
    <rPh sb="0" eb="2">
      <t>ゾウゲン</t>
    </rPh>
    <phoneticPr fontId="5"/>
  </si>
  <si>
    <t>　　　　什器備品</t>
    <rPh sb="4" eb="6">
      <t>ジュウキ</t>
    </rPh>
    <rPh sb="6" eb="8">
      <t>ビヒン</t>
    </rPh>
    <phoneticPr fontId="4"/>
  </si>
  <si>
    <t>　　　　電話加入権</t>
    <rPh sb="4" eb="6">
      <t>デンワ</t>
    </rPh>
    <rPh sb="6" eb="9">
      <t>カニュウケン</t>
    </rPh>
    <phoneticPr fontId="4"/>
  </si>
  <si>
    <t>　　　　敷金</t>
    <rPh sb="4" eb="6">
      <t>シキキン</t>
    </rPh>
    <phoneticPr fontId="4"/>
  </si>
  <si>
    <t xml:space="preserve">        その他固定資産合計</t>
    <phoneticPr fontId="4"/>
  </si>
  <si>
    <t>　　　　前受金</t>
    <rPh sb="4" eb="7">
      <t>マエウケキン</t>
    </rPh>
    <phoneticPr fontId="4"/>
  </si>
  <si>
    <t>　　　　未払金</t>
    <rPh sb="4" eb="6">
      <t>ミバラ</t>
    </rPh>
    <rPh sb="6" eb="7">
      <t>キン</t>
    </rPh>
    <phoneticPr fontId="4"/>
  </si>
  <si>
    <t>　　　　預り金</t>
    <rPh sb="4" eb="5">
      <t>アズ</t>
    </rPh>
    <rPh sb="6" eb="7">
      <t>キン</t>
    </rPh>
    <phoneticPr fontId="4"/>
  </si>
  <si>
    <t>　　　　未払法人税等</t>
    <rPh sb="4" eb="6">
      <t>ミバラ</t>
    </rPh>
    <rPh sb="6" eb="9">
      <t>ホウジンゼイ</t>
    </rPh>
    <rPh sb="9" eb="10">
      <t>トウ</t>
    </rPh>
    <phoneticPr fontId="4"/>
  </si>
  <si>
    <t>　　　　未払消費税等</t>
    <rPh sb="4" eb="6">
      <t>ミバラ</t>
    </rPh>
    <rPh sb="6" eb="9">
      <t>ショウヒゼイ</t>
    </rPh>
    <rPh sb="9" eb="10">
      <t>トウ</t>
    </rPh>
    <phoneticPr fontId="4"/>
  </si>
  <si>
    <t>　　　　退職給付引当金</t>
    <rPh sb="4" eb="6">
      <t>タイショク</t>
    </rPh>
    <rPh sb="6" eb="8">
      <t>キュウフ</t>
    </rPh>
    <rPh sb="8" eb="10">
      <t>ヒキアテ</t>
    </rPh>
    <rPh sb="10" eb="11">
      <t>キン</t>
    </rPh>
    <phoneticPr fontId="4"/>
  </si>
  <si>
    <t>定額法</t>
    <rPh sb="0" eb="2">
      <t>テイガク</t>
    </rPh>
    <rPh sb="2" eb="3">
      <t>ホウ</t>
    </rPh>
    <phoneticPr fontId="4"/>
  </si>
  <si>
    <t>　　　(うち特定資産への充当額)</t>
    <rPh sb="6" eb="8">
      <t>トクテイ</t>
    </rPh>
    <rPh sb="8" eb="10">
      <t>シサン</t>
    </rPh>
    <rPh sb="12" eb="14">
      <t>ジュウトウ</t>
    </rPh>
    <rPh sb="14" eb="15">
      <t>ガク</t>
    </rPh>
    <phoneticPr fontId="4"/>
  </si>
  <si>
    <t>配当金</t>
    <rPh sb="0" eb="3">
      <t>ハイトウキン</t>
    </rPh>
    <phoneticPr fontId="4"/>
  </si>
  <si>
    <t>減価償却
累計額</t>
    <rPh sb="0" eb="2">
      <t>ゲンカ</t>
    </rPh>
    <rPh sb="2" eb="4">
      <t>ショウキャク</t>
    </rPh>
    <rPh sb="5" eb="7">
      <t>ルイケイ</t>
    </rPh>
    <rPh sb="7" eb="8">
      <t>ガク</t>
    </rPh>
    <phoneticPr fontId="4"/>
  </si>
  <si>
    <t>収益事業</t>
    <rPh sb="0" eb="2">
      <t>シュウエキ</t>
    </rPh>
    <rPh sb="2" eb="4">
      <t>ジギョウ</t>
    </rPh>
    <phoneticPr fontId="4"/>
  </si>
  <si>
    <t>輸出免税</t>
    <rPh sb="0" eb="2">
      <t>ユシュツ</t>
    </rPh>
    <rPh sb="2" eb="4">
      <t>メンゼイ</t>
    </rPh>
    <phoneticPr fontId="4"/>
  </si>
  <si>
    <t>３．直接費用・共通費用</t>
    <rPh sb="2" eb="4">
      <t>チョクセツ</t>
    </rPh>
    <rPh sb="4" eb="6">
      <t>ヒヨウ</t>
    </rPh>
    <rPh sb="7" eb="9">
      <t>キョウツウ</t>
    </rPh>
    <rPh sb="9" eb="11">
      <t>ヒヨウ</t>
    </rPh>
    <phoneticPr fontId="4"/>
  </si>
  <si>
    <t>２．人件費配賦計算</t>
    <rPh sb="2" eb="5">
      <t>ジンケンヒ</t>
    </rPh>
    <rPh sb="5" eb="7">
      <t>ハイフ</t>
    </rPh>
    <rPh sb="7" eb="9">
      <t>ケイサン</t>
    </rPh>
    <phoneticPr fontId="4"/>
  </si>
  <si>
    <t>　(２)固定資産の減価償却の方法</t>
    <rPh sb="4" eb="6">
      <t>コテイ</t>
    </rPh>
    <rPh sb="6" eb="8">
      <t>シサン</t>
    </rPh>
    <rPh sb="9" eb="11">
      <t>ゲンカ</t>
    </rPh>
    <rPh sb="11" eb="13">
      <t>ショウキャク</t>
    </rPh>
    <rPh sb="14" eb="16">
      <t>ホウホウ</t>
    </rPh>
    <phoneticPr fontId="4"/>
  </si>
  <si>
    <t>　(３)引当金の計上方法</t>
    <rPh sb="4" eb="6">
      <t>ヒキアテ</t>
    </rPh>
    <rPh sb="6" eb="7">
      <t>キン</t>
    </rPh>
    <rPh sb="8" eb="10">
      <t>ケイジョウ</t>
    </rPh>
    <rPh sb="10" eb="12">
      <t>ホウホウ</t>
    </rPh>
    <phoneticPr fontId="4"/>
  </si>
  <si>
    <t>　(１)棚卸資産の評価基準及び評価方法</t>
    <rPh sb="4" eb="6">
      <t>タナオロシ</t>
    </rPh>
    <rPh sb="6" eb="8">
      <t>シサン</t>
    </rPh>
    <rPh sb="9" eb="11">
      <t>ヒョウカ</t>
    </rPh>
    <rPh sb="11" eb="13">
      <t>キジュン</t>
    </rPh>
    <rPh sb="13" eb="14">
      <t>オヨ</t>
    </rPh>
    <rPh sb="15" eb="17">
      <t>ヒョウカ</t>
    </rPh>
    <rPh sb="17" eb="19">
      <t>ホウホウ</t>
    </rPh>
    <phoneticPr fontId="4"/>
  </si>
  <si>
    <t>　　最終仕入原価法</t>
    <rPh sb="2" eb="4">
      <t>サイシュウ</t>
    </rPh>
    <rPh sb="4" eb="6">
      <t>シイレ</t>
    </rPh>
    <rPh sb="6" eb="8">
      <t>ゲンカ</t>
    </rPh>
    <rPh sb="8" eb="9">
      <t>ホウ</t>
    </rPh>
    <phoneticPr fontId="4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</si>
  <si>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4"/>
  </si>
  <si>
    <t>増加</t>
    <rPh sb="0" eb="2">
      <t>ゾウカ</t>
    </rPh>
    <phoneticPr fontId="4"/>
  </si>
  <si>
    <t>減少</t>
    <rPh sb="0" eb="2">
      <t>ゲンショウ</t>
    </rPh>
    <phoneticPr fontId="4"/>
  </si>
  <si>
    <t>2014年10月</t>
    <rPh sb="4" eb="5">
      <t>ネン</t>
    </rPh>
    <rPh sb="7" eb="8">
      <t>ガツ</t>
    </rPh>
    <phoneticPr fontId="4"/>
  </si>
  <si>
    <t>ソフトウェア</t>
    <phoneticPr fontId="4"/>
  </si>
  <si>
    <t>　　　　ソフトウェア・・・定額法</t>
    <rPh sb="13" eb="15">
      <t>テイガク</t>
    </rPh>
    <rPh sb="15" eb="16">
      <t>ホウ</t>
    </rPh>
    <phoneticPr fontId="4"/>
  </si>
  <si>
    <t>　　　　什器備品　・・・定額法</t>
    <rPh sb="4" eb="6">
      <t>ジュウキ</t>
    </rPh>
    <rPh sb="6" eb="8">
      <t>ビヒン</t>
    </rPh>
    <rPh sb="12" eb="14">
      <t>テイガク</t>
    </rPh>
    <rPh sb="14" eb="15">
      <t>ホウ</t>
    </rPh>
    <phoneticPr fontId="4"/>
  </si>
  <si>
    <t>　　　　ソフトウェア</t>
    <phoneticPr fontId="4"/>
  </si>
  <si>
    <t>　　　　長期未払金</t>
    <rPh sb="4" eb="6">
      <t>チョウキ</t>
    </rPh>
    <rPh sb="6" eb="8">
      <t>ミバラ</t>
    </rPh>
    <rPh sb="8" eb="9">
      <t>キン</t>
    </rPh>
    <phoneticPr fontId="4"/>
  </si>
  <si>
    <t>①5％相当</t>
    <rPh sb="3" eb="5">
      <t>ソウトウ</t>
    </rPh>
    <phoneticPr fontId="4"/>
  </si>
  <si>
    <t>②8％相当</t>
    <rPh sb="3" eb="5">
      <t>ソウトウ</t>
    </rPh>
    <phoneticPr fontId="4"/>
  </si>
  <si>
    <t>②×6.3/108　(1円未満の端数切捨て)</t>
    <rPh sb="12" eb="13">
      <t>エン</t>
    </rPh>
    <rPh sb="13" eb="15">
      <t>ミマン</t>
    </rPh>
    <rPh sb="16" eb="18">
      <t>ハスウ</t>
    </rPh>
    <rPh sb="18" eb="19">
      <t>キ</t>
    </rPh>
    <rPh sb="19" eb="20">
      <t>ス</t>
    </rPh>
    <phoneticPr fontId="24"/>
  </si>
  <si>
    <t>合計</t>
    <rPh sb="0" eb="2">
      <t>ゴウケイ</t>
    </rPh>
    <phoneticPr fontId="4"/>
  </si>
  <si>
    <t>一括比例配分方式により控除する課税仕入れ等の税額</t>
    <rPh sb="0" eb="2">
      <t>イッカツ</t>
    </rPh>
    <rPh sb="2" eb="4">
      <t>ヒレイ</t>
    </rPh>
    <rPh sb="4" eb="6">
      <t>ハイブン</t>
    </rPh>
    <rPh sb="6" eb="8">
      <t>ホウシキ</t>
    </rPh>
    <rPh sb="11" eb="13">
      <t>コウジョ</t>
    </rPh>
    <rPh sb="15" eb="17">
      <t>カゼイ</t>
    </rPh>
    <rPh sb="17" eb="19">
      <t>シイ</t>
    </rPh>
    <rPh sb="20" eb="21">
      <t>トウ</t>
    </rPh>
    <rPh sb="22" eb="24">
      <t>ゼイガク</t>
    </rPh>
    <phoneticPr fontId="24"/>
  </si>
  <si>
    <t>納付税額　（国税＋地方税）</t>
    <rPh sb="0" eb="2">
      <t>ノウフ</t>
    </rPh>
    <rPh sb="2" eb="4">
      <t>ゼイガク</t>
    </rPh>
    <rPh sb="6" eb="8">
      <t>コクゼイ</t>
    </rPh>
    <rPh sb="9" eb="12">
      <t>チホウゼイ</t>
    </rPh>
    <phoneticPr fontId="24"/>
  </si>
  <si>
    <t>課税売上高(税込)</t>
    <rPh sb="0" eb="2">
      <t>カゼイ</t>
    </rPh>
    <rPh sb="2" eb="4">
      <t>ウリアゲ</t>
    </rPh>
    <rPh sb="4" eb="5">
      <t>ダカ</t>
    </rPh>
    <rPh sb="6" eb="7">
      <t>ゼイ</t>
    </rPh>
    <rPh sb="7" eb="8">
      <t>コミ</t>
    </rPh>
    <phoneticPr fontId="24"/>
  </si>
  <si>
    <t>端数切捨前納税額</t>
    <rPh sb="0" eb="2">
      <t>ハスウ</t>
    </rPh>
    <rPh sb="2" eb="4">
      <t>キリス</t>
    </rPh>
    <rPh sb="4" eb="5">
      <t>マエ</t>
    </rPh>
    <rPh sb="5" eb="7">
      <t>ノウゼイ</t>
    </rPh>
    <rPh sb="7" eb="8">
      <t>ガク</t>
    </rPh>
    <phoneticPr fontId="4"/>
  </si>
  <si>
    <t>国税納付税額</t>
    <rPh sb="0" eb="2">
      <t>コクゼイ</t>
    </rPh>
    <rPh sb="2" eb="4">
      <t>ノウフ</t>
    </rPh>
    <rPh sb="4" eb="6">
      <t>ゼイガク</t>
    </rPh>
    <phoneticPr fontId="4"/>
  </si>
  <si>
    <t>地方税納付税額</t>
    <rPh sb="0" eb="3">
      <t>チホウゼイ</t>
    </rPh>
    <rPh sb="3" eb="5">
      <t>ノウフ</t>
    </rPh>
    <rPh sb="5" eb="7">
      <t>ゼイガク</t>
    </rPh>
    <phoneticPr fontId="24"/>
  </si>
  <si>
    <t>宮崎</t>
    <rPh sb="0" eb="2">
      <t>ミヤザキ</t>
    </rPh>
    <phoneticPr fontId="4"/>
  </si>
  <si>
    <t>配賦前
事業費</t>
    <rPh sb="0" eb="2">
      <t>ハイフ</t>
    </rPh>
    <rPh sb="2" eb="3">
      <t>マエ</t>
    </rPh>
    <rPh sb="4" eb="6">
      <t>ジギョウ</t>
    </rPh>
    <rPh sb="6" eb="7">
      <t>ヒ</t>
    </rPh>
    <phoneticPr fontId="4"/>
  </si>
  <si>
    <t>配賦前
管理費</t>
    <rPh sb="0" eb="2">
      <t>ハイフ</t>
    </rPh>
    <rPh sb="2" eb="3">
      <t>マエ</t>
    </rPh>
    <rPh sb="4" eb="6">
      <t>カンリ</t>
    </rPh>
    <rPh sb="6" eb="7">
      <t>ヒ</t>
    </rPh>
    <phoneticPr fontId="4"/>
  </si>
  <si>
    <t>法人会計</t>
    <rPh sb="0" eb="2">
      <t>ホウジン</t>
    </rPh>
    <rPh sb="2" eb="4">
      <t>カイケイ</t>
    </rPh>
    <phoneticPr fontId="4"/>
  </si>
  <si>
    <t>標準化
研究調査事業
(ＪＧＭＡ/規格)</t>
    <rPh sb="0" eb="3">
      <t>ヒョウジュンカ</t>
    </rPh>
    <rPh sb="4" eb="6">
      <t>ケンキュウ</t>
    </rPh>
    <rPh sb="6" eb="8">
      <t>チョウサ</t>
    </rPh>
    <rPh sb="8" eb="10">
      <t>ジギョウ</t>
    </rPh>
    <rPh sb="17" eb="19">
      <t>キカク</t>
    </rPh>
    <phoneticPr fontId="4"/>
  </si>
  <si>
    <t>収益事業
(保険事務・見本市事務)</t>
    <rPh sb="0" eb="2">
      <t>シュウエキ</t>
    </rPh>
    <rPh sb="2" eb="4">
      <t>ジギョウ</t>
    </rPh>
    <rPh sb="6" eb="8">
      <t>ホケン</t>
    </rPh>
    <rPh sb="8" eb="10">
      <t>ジム</t>
    </rPh>
    <rPh sb="11" eb="14">
      <t>ミホンイチ</t>
    </rPh>
    <rPh sb="14" eb="16">
      <t>ジム</t>
    </rPh>
    <phoneticPr fontId="4"/>
  </si>
  <si>
    <t>非収益</t>
    <rPh sb="0" eb="1">
      <t>ヒ</t>
    </rPh>
    <rPh sb="1" eb="3">
      <t>シュウエキ</t>
    </rPh>
    <phoneticPr fontId="4"/>
  </si>
  <si>
    <t>非収益</t>
    <rPh sb="0" eb="1">
      <t>ヒ</t>
    </rPh>
    <rPh sb="1" eb="3">
      <t>シュウエキ</t>
    </rPh>
    <phoneticPr fontId="4"/>
  </si>
  <si>
    <t>合計</t>
    <rPh sb="0" eb="2">
      <t>ゴウケイ</t>
    </rPh>
    <phoneticPr fontId="4"/>
  </si>
  <si>
    <t>収益事業
合計</t>
    <rPh sb="0" eb="2">
      <t>シュウエキ</t>
    </rPh>
    <rPh sb="2" eb="4">
      <t>ジギョウ</t>
    </rPh>
    <rPh sb="5" eb="7">
      <t>ゴウケイ</t>
    </rPh>
    <phoneticPr fontId="4"/>
  </si>
  <si>
    <t>１．正味財産増減・法人税計算</t>
    <rPh sb="2" eb="4">
      <t>ショウミ</t>
    </rPh>
    <rPh sb="4" eb="6">
      <t>ザイサン</t>
    </rPh>
    <rPh sb="6" eb="8">
      <t>ゾウゲン</t>
    </rPh>
    <rPh sb="9" eb="12">
      <t>ホウジンゼイ</t>
    </rPh>
    <rPh sb="12" eb="14">
      <t>ケイサン</t>
    </rPh>
    <phoneticPr fontId="4"/>
  </si>
  <si>
    <t>４．直接事業費の内訳</t>
    <rPh sb="2" eb="4">
      <t>チョクセツ</t>
    </rPh>
    <rPh sb="4" eb="6">
      <t>ジギョウ</t>
    </rPh>
    <rPh sb="6" eb="7">
      <t>ヒ</t>
    </rPh>
    <rPh sb="8" eb="10">
      <t>ウチワケ</t>
    </rPh>
    <phoneticPr fontId="4"/>
  </si>
  <si>
    <t>4年</t>
    <rPh sb="1" eb="2">
      <t>ネン</t>
    </rPh>
    <phoneticPr fontId="4"/>
  </si>
  <si>
    <t>原稿執筆料</t>
    <rPh sb="0" eb="2">
      <t>ゲンコウ</t>
    </rPh>
    <rPh sb="2" eb="4">
      <t>シッピツ</t>
    </rPh>
    <rPh sb="4" eb="5">
      <t>リョウ</t>
    </rPh>
    <phoneticPr fontId="4"/>
  </si>
  <si>
    <t>　　　　　未収金</t>
    <rPh sb="5" eb="8">
      <t>ミシュウキン</t>
    </rPh>
    <phoneticPr fontId="4"/>
  </si>
  <si>
    <t>租税公課以外</t>
    <rPh sb="0" eb="2">
      <t>ソゼイ</t>
    </rPh>
    <rPh sb="2" eb="4">
      <t>コウカ</t>
    </rPh>
    <rPh sb="4" eb="6">
      <t>イガイ</t>
    </rPh>
    <phoneticPr fontId="4"/>
  </si>
  <si>
    <t>表示
集約</t>
    <rPh sb="0" eb="2">
      <t>ヒョウジ</t>
    </rPh>
    <rPh sb="3" eb="5">
      <t>シュウヤク</t>
    </rPh>
    <phoneticPr fontId="4"/>
  </si>
  <si>
    <t>５．固定資産台帳</t>
    <rPh sb="2" eb="4">
      <t>コテイ</t>
    </rPh>
    <rPh sb="4" eb="6">
      <t>シサン</t>
    </rPh>
    <rPh sb="6" eb="8">
      <t>ダイチョウ</t>
    </rPh>
    <phoneticPr fontId="4"/>
  </si>
  <si>
    <t>税引後当期一般正味財産増減額</t>
    <rPh sb="0" eb="2">
      <t>ゼイビ</t>
    </rPh>
    <rPh sb="2" eb="3">
      <t>ゴ</t>
    </rPh>
    <rPh sb="3" eb="5">
      <t>トウキ</t>
    </rPh>
    <rPh sb="5" eb="7">
      <t>イッパン</t>
    </rPh>
    <rPh sb="7" eb="9">
      <t>ショウミ</t>
    </rPh>
    <rPh sb="9" eb="11">
      <t>ザイサン</t>
    </rPh>
    <rPh sb="11" eb="13">
      <t>ゾウゲン</t>
    </rPh>
    <rPh sb="13" eb="14">
      <t>ガク</t>
    </rPh>
    <phoneticPr fontId="4"/>
  </si>
  <si>
    <t>直接費用</t>
    <rPh sb="0" eb="2">
      <t>チョクセツ</t>
    </rPh>
    <rPh sb="2" eb="4">
      <t>ヒヨウ</t>
    </rPh>
    <phoneticPr fontId="4"/>
  </si>
  <si>
    <r>
      <t>収益-直接費用
（共通費用配賦</t>
    </r>
    <r>
      <rPr>
        <b/>
        <sz val="12"/>
        <color theme="1"/>
        <rFont val="ＭＳ Ｐゴシック"/>
        <family val="3"/>
        <charset val="128"/>
        <scheme val="minor"/>
      </rPr>
      <t>前</t>
    </r>
    <r>
      <rPr>
        <sz val="12"/>
        <color theme="1"/>
        <rFont val="ＭＳ Ｐゴシック"/>
        <family val="3"/>
        <charset val="128"/>
        <scheme val="minor"/>
      </rPr>
      <t>損益）</t>
    </r>
    <rPh sb="0" eb="2">
      <t>シュウエキ</t>
    </rPh>
    <rPh sb="3" eb="5">
      <t>チョクセツ</t>
    </rPh>
    <rPh sb="5" eb="6">
      <t>ヒ</t>
    </rPh>
    <rPh sb="6" eb="7">
      <t>ヨウ</t>
    </rPh>
    <rPh sb="9" eb="11">
      <t>キョウツウ</t>
    </rPh>
    <rPh sb="11" eb="13">
      <t>ヒヨウ</t>
    </rPh>
    <rPh sb="13" eb="15">
      <t>ハイフ</t>
    </rPh>
    <rPh sb="15" eb="16">
      <t>マエ</t>
    </rPh>
    <rPh sb="16" eb="18">
      <t>ソンエキ</t>
    </rPh>
    <phoneticPr fontId="4"/>
  </si>
  <si>
    <t>共通費用配賦額</t>
    <rPh sb="0" eb="2">
      <t>キョウツウ</t>
    </rPh>
    <rPh sb="2" eb="4">
      <t>ヒヨウ</t>
    </rPh>
    <rPh sb="4" eb="6">
      <t>ハイフ</t>
    </rPh>
    <rPh sb="6" eb="7">
      <t>ガク</t>
    </rPh>
    <phoneticPr fontId="4"/>
  </si>
  <si>
    <r>
      <t>事業損益
（共通費用配賦</t>
    </r>
    <r>
      <rPr>
        <b/>
        <sz val="12"/>
        <color theme="1"/>
        <rFont val="ＭＳ Ｐゴシック"/>
        <family val="3"/>
        <charset val="128"/>
        <scheme val="minor"/>
      </rPr>
      <t>後</t>
    </r>
    <r>
      <rPr>
        <sz val="12"/>
        <color theme="1"/>
        <rFont val="ＭＳ Ｐゴシック"/>
        <family val="3"/>
        <charset val="128"/>
        <scheme val="minor"/>
      </rPr>
      <t>損益）</t>
    </r>
    <rPh sb="0" eb="2">
      <t>ジギョウ</t>
    </rPh>
    <rPh sb="2" eb="4">
      <t>ソンエキ</t>
    </rPh>
    <rPh sb="6" eb="8">
      <t>キョウツウ</t>
    </rPh>
    <rPh sb="8" eb="10">
      <t>ヒヨウ</t>
    </rPh>
    <rPh sb="10" eb="12">
      <t>ハイフ</t>
    </rPh>
    <rPh sb="12" eb="13">
      <t>ゴ</t>
    </rPh>
    <rPh sb="13" eb="15">
      <t>ソンエキ</t>
    </rPh>
    <phoneticPr fontId="4"/>
  </si>
  <si>
    <t>法人税</t>
    <rPh sb="0" eb="2">
      <t>ホウジン</t>
    </rPh>
    <rPh sb="2" eb="3">
      <t>ゼイ</t>
    </rPh>
    <phoneticPr fontId="4"/>
  </si>
  <si>
    <t>最終損益</t>
    <rPh sb="0" eb="2">
      <t>サイシュウ</t>
    </rPh>
    <rPh sb="2" eb="4">
      <t>ソンエキ</t>
    </rPh>
    <phoneticPr fontId="4"/>
  </si>
  <si>
    <t>H27年度</t>
    <rPh sb="3" eb="5">
      <t>ネンド</t>
    </rPh>
    <phoneticPr fontId="2"/>
  </si>
  <si>
    <t>名称</t>
    <rPh sb="0" eb="2">
      <t>メイショウ</t>
    </rPh>
    <phoneticPr fontId="2"/>
  </si>
  <si>
    <t>取得年月日</t>
    <rPh sb="0" eb="2">
      <t>シュトク</t>
    </rPh>
    <rPh sb="2" eb="5">
      <t>ネンガッピ</t>
    </rPh>
    <phoneticPr fontId="2"/>
  </si>
  <si>
    <t>償却方法</t>
    <rPh sb="0" eb="2">
      <t>ショウキャク</t>
    </rPh>
    <rPh sb="2" eb="4">
      <t>ホウホウ</t>
    </rPh>
    <phoneticPr fontId="2"/>
  </si>
  <si>
    <t>耐用年数</t>
    <rPh sb="0" eb="2">
      <t>タイヨウ</t>
    </rPh>
    <rPh sb="2" eb="4">
      <t>ネンスウ</t>
    </rPh>
    <phoneticPr fontId="2"/>
  </si>
  <si>
    <t>取得原価</t>
    <rPh sb="0" eb="2">
      <t>シュトク</t>
    </rPh>
    <rPh sb="2" eb="4">
      <t>ゲンカ</t>
    </rPh>
    <phoneticPr fontId="2"/>
  </si>
  <si>
    <t>期首帳簿価額</t>
    <rPh sb="0" eb="2">
      <t>キシュ</t>
    </rPh>
    <rPh sb="2" eb="4">
      <t>チョウボ</t>
    </rPh>
    <rPh sb="4" eb="6">
      <t>カガク</t>
    </rPh>
    <phoneticPr fontId="2"/>
  </si>
  <si>
    <t>減価償却</t>
    <rPh sb="0" eb="2">
      <t>ゲンカ</t>
    </rPh>
    <rPh sb="2" eb="4">
      <t>ショウキャク</t>
    </rPh>
    <phoneticPr fontId="2"/>
  </si>
  <si>
    <t>期末帳簿価額</t>
    <rPh sb="0" eb="2">
      <t>キマツ</t>
    </rPh>
    <rPh sb="2" eb="4">
      <t>チョウボ</t>
    </rPh>
    <rPh sb="4" eb="6">
      <t>カガク</t>
    </rPh>
    <phoneticPr fontId="2"/>
  </si>
  <si>
    <t>会議室用いす＆テーブル</t>
    <rPh sb="0" eb="3">
      <t>カイギシツ</t>
    </rPh>
    <rPh sb="3" eb="4">
      <t>ヨウ</t>
    </rPh>
    <phoneticPr fontId="2"/>
  </si>
  <si>
    <t>旧定額法</t>
    <rPh sb="0" eb="1">
      <t>キュウ</t>
    </rPh>
    <rPh sb="1" eb="3">
      <t>テイガク</t>
    </rPh>
    <rPh sb="3" eb="4">
      <t>ホウ</t>
    </rPh>
    <phoneticPr fontId="2"/>
  </si>
  <si>
    <t>8年</t>
    <rPh sb="1" eb="2">
      <t>ネン</t>
    </rPh>
    <phoneticPr fontId="2"/>
  </si>
  <si>
    <t>テラステーション</t>
  </si>
  <si>
    <t>定額法</t>
    <rPh sb="0" eb="2">
      <t>テイガク</t>
    </rPh>
    <rPh sb="2" eb="3">
      <t>ホウ</t>
    </rPh>
    <phoneticPr fontId="2"/>
  </si>
  <si>
    <t>5年</t>
    <rPh sb="1" eb="2">
      <t>ネン</t>
    </rPh>
    <phoneticPr fontId="2"/>
  </si>
  <si>
    <t>ＰＣ</t>
    <phoneticPr fontId="4"/>
  </si>
  <si>
    <t>WEBサイト</t>
    <phoneticPr fontId="4"/>
  </si>
  <si>
    <t>H28年度</t>
    <rPh sb="3" eb="5">
      <t>ネンド</t>
    </rPh>
    <phoneticPr fontId="2"/>
  </si>
  <si>
    <t>ネットワークボード</t>
    <phoneticPr fontId="4"/>
  </si>
  <si>
    <t>統計ソフト</t>
    <rPh sb="0" eb="2">
      <t>トウケイ</t>
    </rPh>
    <phoneticPr fontId="4"/>
  </si>
  <si>
    <t>2016年5月</t>
    <rPh sb="4" eb="5">
      <t>ネン</t>
    </rPh>
    <rPh sb="6" eb="7">
      <t>ガツ</t>
    </rPh>
    <phoneticPr fontId="4"/>
  </si>
  <si>
    <t>マイナンバーソフト</t>
    <phoneticPr fontId="4"/>
  </si>
  <si>
    <t>2016年11月</t>
    <rPh sb="4" eb="5">
      <t>ネン</t>
    </rPh>
    <rPh sb="7" eb="8">
      <t>ガツ</t>
    </rPh>
    <phoneticPr fontId="4"/>
  </si>
  <si>
    <t>H29年度</t>
    <rPh sb="3" eb="5">
      <t>ネンド</t>
    </rPh>
    <phoneticPr fontId="2"/>
  </si>
  <si>
    <t>２．退職給付引当金</t>
    <rPh sb="2" eb="4">
      <t>タイショク</t>
    </rPh>
    <rPh sb="4" eb="6">
      <t>キュウフ</t>
    </rPh>
    <rPh sb="6" eb="8">
      <t>ヒキアテ</t>
    </rPh>
    <rPh sb="8" eb="9">
      <t>キン</t>
    </rPh>
    <phoneticPr fontId="4"/>
  </si>
  <si>
    <t>H28年度</t>
    <rPh sb="3" eb="5">
      <t>ネンド</t>
    </rPh>
    <phoneticPr fontId="4"/>
  </si>
  <si>
    <t>入社（正社員）</t>
    <rPh sb="0" eb="2">
      <t>ニュウシャ</t>
    </rPh>
    <rPh sb="3" eb="6">
      <t>セイシャイン</t>
    </rPh>
    <phoneticPr fontId="4"/>
  </si>
  <si>
    <t>勤続年数</t>
    <rPh sb="0" eb="2">
      <t>キンゾク</t>
    </rPh>
    <rPh sb="2" eb="4">
      <t>ネンスウ</t>
    </rPh>
    <phoneticPr fontId="4"/>
  </si>
  <si>
    <t>基本給</t>
    <rPh sb="0" eb="3">
      <t>キホンキュウ</t>
    </rPh>
    <phoneticPr fontId="4"/>
  </si>
  <si>
    <t>支給率</t>
    <rPh sb="0" eb="3">
      <t>シキュウリツ</t>
    </rPh>
    <phoneticPr fontId="4"/>
  </si>
  <si>
    <t>乗数</t>
    <rPh sb="0" eb="2">
      <t>ジョウスウ</t>
    </rPh>
    <phoneticPr fontId="4"/>
  </si>
  <si>
    <t>計算結果</t>
    <rPh sb="0" eb="2">
      <t>ケイサン</t>
    </rPh>
    <rPh sb="2" eb="4">
      <t>ケッカ</t>
    </rPh>
    <phoneticPr fontId="4"/>
  </si>
  <si>
    <t>期首引当金</t>
    <rPh sb="0" eb="2">
      <t>キシュ</t>
    </rPh>
    <rPh sb="2" eb="4">
      <t>ヒキアテ</t>
    </rPh>
    <rPh sb="4" eb="5">
      <t>キン</t>
    </rPh>
    <phoneticPr fontId="4"/>
  </si>
  <si>
    <t>引当繰入</t>
    <rPh sb="0" eb="2">
      <t>ヒキアテ</t>
    </rPh>
    <rPh sb="2" eb="4">
      <t>クリイ</t>
    </rPh>
    <phoneticPr fontId="4"/>
  </si>
  <si>
    <t>期末引当金</t>
    <rPh sb="0" eb="2">
      <t>キマツ</t>
    </rPh>
    <rPh sb="2" eb="4">
      <t>ヒキアテ</t>
    </rPh>
    <rPh sb="4" eb="5">
      <t>キン</t>
    </rPh>
    <phoneticPr fontId="4"/>
  </si>
  <si>
    <t>本島</t>
  </si>
  <si>
    <t>平成26年8月</t>
    <rPh sb="0" eb="2">
      <t>ヘイセイ</t>
    </rPh>
    <rPh sb="4" eb="5">
      <t>ネン</t>
    </rPh>
    <rPh sb="6" eb="7">
      <t>ガツ</t>
    </rPh>
    <phoneticPr fontId="4"/>
  </si>
  <si>
    <t>宮崎</t>
  </si>
  <si>
    <t>平成27年4月</t>
    <rPh sb="0" eb="2">
      <t>ヘイセイ</t>
    </rPh>
    <rPh sb="4" eb="5">
      <t>ネン</t>
    </rPh>
    <rPh sb="6" eb="7">
      <t>ガツ</t>
    </rPh>
    <phoneticPr fontId="4"/>
  </si>
  <si>
    <t>H29年度</t>
    <rPh sb="3" eb="5">
      <t>ネンド</t>
    </rPh>
    <phoneticPr fontId="4"/>
  </si>
  <si>
    <t>0.9＋(1.6-0.9)×8/12</t>
    <phoneticPr fontId="4"/>
  </si>
  <si>
    <t>0.9</t>
    <phoneticPr fontId="4"/>
  </si>
  <si>
    <t>７．外注費</t>
    <rPh sb="2" eb="5">
      <t>ガイチュウヒ</t>
    </rPh>
    <phoneticPr fontId="4"/>
  </si>
  <si>
    <t>金属性状評価プロジェクト</t>
    <rPh sb="0" eb="2">
      <t>キンゾク</t>
    </rPh>
    <rPh sb="2" eb="4">
      <t>セイジョウ</t>
    </rPh>
    <rPh sb="4" eb="6">
      <t>ヒョウカ</t>
    </rPh>
    <phoneticPr fontId="4"/>
  </si>
  <si>
    <t>受取補助金等</t>
    <rPh sb="0" eb="2">
      <t>ウケトリ</t>
    </rPh>
    <rPh sb="2" eb="5">
      <t>ホジョキン</t>
    </rPh>
    <rPh sb="5" eb="6">
      <t>トウ</t>
    </rPh>
    <phoneticPr fontId="4"/>
  </si>
  <si>
    <t>田中</t>
    <rPh sb="0" eb="2">
      <t>タナカ</t>
    </rPh>
    <phoneticPr fontId="4"/>
  </si>
  <si>
    <t>外注費</t>
    <rPh sb="0" eb="3">
      <t>ガイチュウヒ</t>
    </rPh>
    <phoneticPr fontId="4"/>
  </si>
  <si>
    <t>規格</t>
    <rPh sb="0" eb="2">
      <t>キカク</t>
    </rPh>
    <phoneticPr fontId="4"/>
  </si>
  <si>
    <t>第二分科会</t>
    <rPh sb="0" eb="2">
      <t>ダイニ</t>
    </rPh>
    <rPh sb="2" eb="5">
      <t>ブンカカイ</t>
    </rPh>
    <phoneticPr fontId="4"/>
  </si>
  <si>
    <t>ＪＧＭＡ・規格合計</t>
    <rPh sb="5" eb="7">
      <t>キカク</t>
    </rPh>
    <rPh sb="7" eb="9">
      <t>ゴウケイ</t>
    </rPh>
    <phoneticPr fontId="4"/>
  </si>
  <si>
    <t>金属性状評価</t>
    <rPh sb="0" eb="2">
      <t>キンゾク</t>
    </rPh>
    <rPh sb="2" eb="4">
      <t>セイジョウ</t>
    </rPh>
    <rPh sb="4" eb="6">
      <t>ヒョウカ</t>
    </rPh>
    <phoneticPr fontId="4"/>
  </si>
  <si>
    <t>第一分科会</t>
    <rPh sb="0" eb="2">
      <t>ダイイチ</t>
    </rPh>
    <rPh sb="2" eb="5">
      <t>ブンカカイ</t>
    </rPh>
    <phoneticPr fontId="4"/>
  </si>
  <si>
    <t>技術力向上事業</t>
    <rPh sb="0" eb="3">
      <t>ギジュツリョク</t>
    </rPh>
    <rPh sb="3" eb="5">
      <t>コウジョウ</t>
    </rPh>
    <rPh sb="5" eb="7">
      <t>ジギョウ</t>
    </rPh>
    <phoneticPr fontId="4"/>
  </si>
  <si>
    <t>広告料</t>
    <rPh sb="0" eb="3">
      <t>コウコクリョウ</t>
    </rPh>
    <phoneticPr fontId="4"/>
  </si>
  <si>
    <t>事業収益/広告料</t>
    <rPh sb="0" eb="2">
      <t>ジギョウ</t>
    </rPh>
    <rPh sb="2" eb="4">
      <t>シュウエキ</t>
    </rPh>
    <rPh sb="5" eb="7">
      <t>コウコク</t>
    </rPh>
    <rPh sb="7" eb="8">
      <t>リョウ</t>
    </rPh>
    <phoneticPr fontId="4"/>
  </si>
  <si>
    <t>Ｆ</t>
    <phoneticPr fontId="4"/>
  </si>
  <si>
    <t>Ｇ＝Ｃ＋Ｄ＋E＋Ｆ</t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</si>
  <si>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</si>
  <si>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　　　　出資金</t>
    <rPh sb="4" eb="7">
      <t>シュッシキン</t>
    </rPh>
    <phoneticPr fontId="4"/>
  </si>
  <si>
    <t>　補助金等の内訳並びに交付者、当期の増減額及び残高は、次のとおりである。</t>
    <rPh sb="27" eb="28">
      <t>ツギ</t>
    </rPh>
    <phoneticPr fontId="4"/>
  </si>
  <si>
    <t>補助金等の名称</t>
    <rPh sb="0" eb="3">
      <t>ホジョキン</t>
    </rPh>
    <rPh sb="3" eb="4">
      <t>トウ</t>
    </rPh>
    <rPh sb="5" eb="7">
      <t>メイショウ</t>
    </rPh>
    <phoneticPr fontId="4"/>
  </si>
  <si>
    <t>交付者</t>
    <rPh sb="0" eb="2">
      <t>コウフ</t>
    </rPh>
    <rPh sb="2" eb="3">
      <t>シャ</t>
    </rPh>
    <phoneticPr fontId="4"/>
  </si>
  <si>
    <t>前期末残高</t>
    <rPh sb="0" eb="3">
      <t>ゼンキマツ</t>
    </rPh>
    <rPh sb="3" eb="5">
      <t>ザンダカ</t>
    </rPh>
    <phoneticPr fontId="4"/>
  </si>
  <si>
    <t>当期増加額</t>
    <rPh sb="0" eb="2">
      <t>トウキ</t>
    </rPh>
    <rPh sb="2" eb="4">
      <t>ゾウカ</t>
    </rPh>
    <rPh sb="4" eb="5">
      <t>ガク</t>
    </rPh>
    <phoneticPr fontId="4"/>
  </si>
  <si>
    <t>当期減少額</t>
    <rPh sb="0" eb="2">
      <t>トウキ</t>
    </rPh>
    <rPh sb="2" eb="4">
      <t>ゲンショウ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</si>
  <si>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</si>
  <si>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経済産業省</t>
    <rPh sb="0" eb="2">
      <t>ケイザイ</t>
    </rPh>
    <rPh sb="2" eb="5">
      <t>サンギョウショウ</t>
    </rPh>
    <phoneticPr fontId="4"/>
  </si>
  <si>
    <t>中間＋未払</t>
    <rPh sb="0" eb="2">
      <t>チュウカン</t>
    </rPh>
    <rPh sb="3" eb="5">
      <t>ミバラ</t>
    </rPh>
    <phoneticPr fontId="4"/>
  </si>
  <si>
    <t>使途不特定の特定収入</t>
    <rPh sb="0" eb="2">
      <t>シト</t>
    </rPh>
    <rPh sb="2" eb="5">
      <t>フトクテイ</t>
    </rPh>
    <rPh sb="6" eb="8">
      <t>トクテイ</t>
    </rPh>
    <rPh sb="8" eb="10">
      <t>シュウニュウ</t>
    </rPh>
    <phoneticPr fontId="24"/>
  </si>
  <si>
    <t>－</t>
    <phoneticPr fontId="4"/>
  </si>
  <si>
    <t>産業技術実用化開発事業費補助金(次世代鋼材測定・評価手法開発)</t>
    <rPh sb="0" eb="2">
      <t>サンギョウ</t>
    </rPh>
    <rPh sb="2" eb="4">
      <t>ギジュツ</t>
    </rPh>
    <rPh sb="4" eb="7">
      <t>ジツヨウカ</t>
    </rPh>
    <rPh sb="7" eb="9">
      <t>カイハツ</t>
    </rPh>
    <rPh sb="9" eb="11">
      <t>ジギョウ</t>
    </rPh>
    <rPh sb="11" eb="12">
      <t>ヒ</t>
    </rPh>
    <rPh sb="12" eb="15">
      <t>ホジョキン</t>
    </rPh>
    <rPh sb="16" eb="19">
      <t>ジセダイ</t>
    </rPh>
    <rPh sb="19" eb="21">
      <t>コウザイ</t>
    </rPh>
    <rPh sb="21" eb="23">
      <t>ソクテイ</t>
    </rPh>
    <rPh sb="24" eb="26">
      <t>ヒョウカ</t>
    </rPh>
    <rPh sb="26" eb="28">
      <t>シュホウ</t>
    </rPh>
    <rPh sb="28" eb="30">
      <t>カイハツ</t>
    </rPh>
    <phoneticPr fontId="4"/>
  </si>
  <si>
    <t>貸借対照表上
の記載区分</t>
    <rPh sb="0" eb="2">
      <t>タイシャク</t>
    </rPh>
    <rPh sb="2" eb="5">
      <t>タイショウヒョウ</t>
    </rPh>
    <rPh sb="5" eb="6">
      <t>ジョウ</t>
    </rPh>
    <rPh sb="8" eb="10">
      <t>キサイ</t>
    </rPh>
    <rPh sb="10" eb="12">
      <t>クブン</t>
    </rPh>
    <phoneticPr fontId="4"/>
  </si>
  <si>
    <t>ISO/第一・第二分科会合計</t>
    <rPh sb="4" eb="6">
      <t>ダイイチ</t>
    </rPh>
    <rPh sb="7" eb="9">
      <t>ダイニ</t>
    </rPh>
    <rPh sb="9" eb="12">
      <t>ブンカカイ</t>
    </rPh>
    <rPh sb="12" eb="14">
      <t>ゴウケイ</t>
    </rPh>
    <phoneticPr fontId="4"/>
  </si>
  <si>
    <t>標準化
研究調査事業
(ISO/第一・第二分科会)</t>
  </si>
  <si>
    <t>標準化
研究調査事業
(ISO/第一・第二分科会)</t>
    <rPh sb="0" eb="3">
      <t>ヒョウジュンカ</t>
    </rPh>
    <rPh sb="4" eb="6">
      <t>ケンキュウ</t>
    </rPh>
    <rPh sb="6" eb="8">
      <t>チョウサ</t>
    </rPh>
    <rPh sb="8" eb="10">
      <t>ジギョウ</t>
    </rPh>
    <rPh sb="16" eb="18">
      <t>ダイイチ</t>
    </rPh>
    <rPh sb="19" eb="21">
      <t>ダイニ</t>
    </rPh>
    <rPh sb="21" eb="24">
      <t>ブンカカイ</t>
    </rPh>
    <phoneticPr fontId="4"/>
  </si>
  <si>
    <t>技術・設備合理化
研究調査事業</t>
  </si>
  <si>
    <t>経営合理化
研究調査事業</t>
  </si>
  <si>
    <t>標準化
研究調査事業
(ＪＧＭＡ/規格)</t>
  </si>
  <si>
    <t>講演会、研究会、機関誌発行事業</t>
  </si>
  <si>
    <t>収益事業
(保険事務・見本市事務)</t>
  </si>
  <si>
    <t>技術力向上事業</t>
  </si>
  <si>
    <t>歯車製造便覧</t>
  </si>
  <si>
    <t>ＪＧＭＡ
ギヤカレッジ</t>
  </si>
  <si>
    <t>金属性状評価プロジェクト</t>
  </si>
  <si>
    <t>管理</t>
  </si>
  <si>
    <t>合計</t>
  </si>
  <si>
    <t>講演会、研究会、機関誌</t>
  </si>
  <si>
    <t>ギヤカレッジ</t>
  </si>
  <si>
    <t>見本市</t>
  </si>
  <si>
    <t>見本市</t>
    <rPh sb="0" eb="3">
      <t>ミホンイチ</t>
    </rPh>
    <phoneticPr fontId="4"/>
  </si>
  <si>
    <t>保険事業</t>
  </si>
  <si>
    <t>保険事業</t>
    <rPh sb="0" eb="2">
      <t>ホケン</t>
    </rPh>
    <rPh sb="2" eb="4">
      <t>ジギョウ</t>
    </rPh>
    <phoneticPr fontId="4"/>
  </si>
  <si>
    <t>技術委員会</t>
  </si>
  <si>
    <t>【補助】金属性状評価PJ</t>
  </si>
  <si>
    <t>【補助】金属性状評価PJ</t>
    <rPh sb="1" eb="3">
      <t>ホジョ</t>
    </rPh>
    <rPh sb="4" eb="6">
      <t>キンゾク</t>
    </rPh>
    <rPh sb="6" eb="8">
      <t>セイジョウ</t>
    </rPh>
    <rPh sb="8" eb="10">
      <t>ヒョウカ</t>
    </rPh>
    <phoneticPr fontId="4"/>
  </si>
  <si>
    <t>【補助外】金属性状評価PJ</t>
  </si>
  <si>
    <t>【補助外】金属性状評価PJ</t>
    <rPh sb="1" eb="3">
      <t>ホジョ</t>
    </rPh>
    <rPh sb="3" eb="4">
      <t>ガイ</t>
    </rPh>
    <rPh sb="5" eb="7">
      <t>キンゾク</t>
    </rPh>
    <rPh sb="7" eb="9">
      <t>セイジョウ</t>
    </rPh>
    <rPh sb="9" eb="11">
      <t>ヒョウカ</t>
    </rPh>
    <phoneticPr fontId="4"/>
  </si>
  <si>
    <t>帳票名</t>
  </si>
  <si>
    <t>摘要損益計算書</t>
  </si>
  <si>
    <t>書式名</t>
  </si>
  <si>
    <t>汎用形式</t>
  </si>
  <si>
    <t>事業所名</t>
  </si>
  <si>
    <t>一般社団法人日本歯車工業会</t>
  </si>
  <si>
    <t>処理日時</t>
  </si>
  <si>
    <t>名称</t>
  </si>
  <si>
    <t>期間</t>
  </si>
  <si>
    <t>決算仕訳を含む</t>
  </si>
  <si>
    <t>[表題行]</t>
  </si>
  <si>
    <t xml:space="preserve"> </t>
  </si>
  <si>
    <t>技術・設備合理化研究調査</t>
  </si>
  <si>
    <t>経営合理化研究調査</t>
  </si>
  <si>
    <t>JGMA</t>
  </si>
  <si>
    <t>ISO国際会議</t>
  </si>
  <si>
    <t>第一分科会</t>
  </si>
  <si>
    <t>第二分科会</t>
  </si>
  <si>
    <t>共通</t>
  </si>
  <si>
    <t>[区分行]</t>
  </si>
  <si>
    <t>[経常収益]</t>
  </si>
  <si>
    <t>[明細行]</t>
  </si>
  <si>
    <t>受取入会金</t>
  </si>
  <si>
    <t>受取会費</t>
  </si>
  <si>
    <t>受取補助金等</t>
  </si>
  <si>
    <t>事業収益</t>
  </si>
  <si>
    <t>雑収益</t>
  </si>
  <si>
    <t>経常収益合計</t>
  </si>
  <si>
    <t>-</t>
  </si>
  <si>
    <t>[経常費用]</t>
  </si>
  <si>
    <t>謝金</t>
  </si>
  <si>
    <t>会議費</t>
  </si>
  <si>
    <t>会場借料</t>
  </si>
  <si>
    <t>講演費</t>
  </si>
  <si>
    <t>テキスト制作費</t>
  </si>
  <si>
    <t>実習費</t>
  </si>
  <si>
    <t>原稿執筆料</t>
  </si>
  <si>
    <t>機器設備費</t>
  </si>
  <si>
    <t>設計費・ソフトウェア費</t>
  </si>
  <si>
    <t>設備改造費</t>
  </si>
  <si>
    <t>素材・ブランク費</t>
  </si>
  <si>
    <t>治具費</t>
  </si>
  <si>
    <t>評価歯車製作費</t>
  </si>
  <si>
    <t>評価試験費</t>
  </si>
  <si>
    <t>調査費</t>
  </si>
  <si>
    <t>外注費</t>
  </si>
  <si>
    <t>消耗品費</t>
  </si>
  <si>
    <t>給与賞与手当</t>
  </si>
  <si>
    <t>退職給付費用</t>
  </si>
  <si>
    <t>社会保険・福利厚生費</t>
  </si>
  <si>
    <t>旅費交通費</t>
  </si>
  <si>
    <t>通信費</t>
  </si>
  <si>
    <t>支払手数料</t>
  </si>
  <si>
    <t>ホームページ更新費</t>
  </si>
  <si>
    <t>事務用消耗品費</t>
  </si>
  <si>
    <t>印刷製本費</t>
  </si>
  <si>
    <t>事務局借室料</t>
  </si>
  <si>
    <t>借室附帯費</t>
  </si>
  <si>
    <t>賃借料</t>
  </si>
  <si>
    <t>減価償却費</t>
  </si>
  <si>
    <t>事務用機械借用料</t>
  </si>
  <si>
    <t>什器備品費</t>
  </si>
  <si>
    <t>図書資料費</t>
  </si>
  <si>
    <t>租税公課</t>
  </si>
  <si>
    <t>業務委託費</t>
  </si>
  <si>
    <t>運営対策費</t>
  </si>
  <si>
    <t>諸会費</t>
  </si>
  <si>
    <t>諸雑費</t>
  </si>
  <si>
    <t>経常費用合計</t>
  </si>
  <si>
    <t>当期経常増減額</t>
  </si>
  <si>
    <t>経常外収益</t>
  </si>
  <si>
    <t>経常外収益その他</t>
  </si>
  <si>
    <t>経常外費用</t>
  </si>
  <si>
    <t>経常外費用その他</t>
  </si>
  <si>
    <t>[当期一般正味財産増減額]</t>
  </si>
  <si>
    <t>税引前一般正味財産増減額</t>
  </si>
  <si>
    <t>法人税等</t>
  </si>
  <si>
    <t>当期一般正味財産増減額</t>
  </si>
  <si>
    <t>【１】　直接費用</t>
    <rPh sb="4" eb="6">
      <t>チョクセツ</t>
    </rPh>
    <rPh sb="6" eb="8">
      <t>ヒヨウ</t>
    </rPh>
    <phoneticPr fontId="4"/>
  </si>
  <si>
    <t>表示</t>
    <rPh sb="0" eb="2">
      <t>ヒョウジ</t>
    </rPh>
    <phoneticPr fontId="4"/>
  </si>
  <si>
    <t>【2】共通費用の配賦</t>
    <rPh sb="3" eb="5">
      <t>キョウツウ</t>
    </rPh>
    <rPh sb="5" eb="7">
      <t>ヒヨウ</t>
    </rPh>
    <rPh sb="8" eb="10">
      <t>ハイフ</t>
    </rPh>
    <phoneticPr fontId="4"/>
  </si>
  <si>
    <t>【3】　合計（直接費用+共通費用）</t>
    <rPh sb="4" eb="6">
      <t>ゴウケイ</t>
    </rPh>
    <rPh sb="7" eb="9">
      <t>チョクセツ</t>
    </rPh>
    <rPh sb="9" eb="10">
      <t>ヒ</t>
    </rPh>
    <rPh sb="10" eb="11">
      <t>ヨウ</t>
    </rPh>
    <rPh sb="12" eb="14">
      <t>キョウツウ</t>
    </rPh>
    <rPh sb="14" eb="16">
      <t>ヒヨウ</t>
    </rPh>
    <phoneticPr fontId="4"/>
  </si>
  <si>
    <t>合計</t>
    <rPh sb="0" eb="1">
      <t>ハイゴウ</t>
    </rPh>
    <rPh sb="1" eb="2">
      <t>ハイゴウ</t>
    </rPh>
    <phoneticPr fontId="4"/>
  </si>
  <si>
    <t>ISO国際会議</t>
    <rPh sb="3" eb="5">
      <t>コクサイ</t>
    </rPh>
    <rPh sb="5" eb="7">
      <t>カイギ</t>
    </rPh>
    <phoneticPr fontId="4"/>
  </si>
  <si>
    <t>ｷﾞﾔｶﾚｯｼﾞﾌｫﾛｰｱｯﾌﾟ研修</t>
  </si>
  <si>
    <t>弥生会計からのデータ取り込み方法</t>
    <rPh sb="0" eb="2">
      <t>ヤヨイ</t>
    </rPh>
    <rPh sb="2" eb="4">
      <t>カイケイ</t>
    </rPh>
    <rPh sb="10" eb="11">
      <t>ト</t>
    </rPh>
    <rPh sb="12" eb="13">
      <t>コ</t>
    </rPh>
    <rPh sb="14" eb="16">
      <t>ホウホウ</t>
    </rPh>
    <phoneticPr fontId="4"/>
  </si>
  <si>
    <t>①弥生会計の摘要損益計算書の事業別PLをエクスポート（ファイル名の後ろに.csvを付けて、csv形式でエクスポートする。</t>
    <rPh sb="1" eb="3">
      <t>ヤヨイ</t>
    </rPh>
    <rPh sb="3" eb="5">
      <t>カイケイ</t>
    </rPh>
    <rPh sb="6" eb="8">
      <t>テキヨウ</t>
    </rPh>
    <rPh sb="8" eb="10">
      <t>ソンエキ</t>
    </rPh>
    <rPh sb="10" eb="13">
      <t>ケイサンショ</t>
    </rPh>
    <rPh sb="14" eb="16">
      <t>ジギョウ</t>
    </rPh>
    <rPh sb="16" eb="17">
      <t>ベツ</t>
    </rPh>
    <rPh sb="31" eb="32">
      <t>メイ</t>
    </rPh>
    <rPh sb="33" eb="34">
      <t>ウシ</t>
    </rPh>
    <rPh sb="41" eb="42">
      <t>ツ</t>
    </rPh>
    <rPh sb="48" eb="50">
      <t>ケイシキ</t>
    </rPh>
    <phoneticPr fontId="4"/>
  </si>
  <si>
    <t>②事業別PLシートに貼り付ける。</t>
    <rPh sb="1" eb="3">
      <t>ジギョウ</t>
    </rPh>
    <rPh sb="3" eb="4">
      <t>ベツ</t>
    </rPh>
    <rPh sb="10" eb="11">
      <t>ハ</t>
    </rPh>
    <rPh sb="12" eb="13">
      <t>ツ</t>
    </rPh>
    <phoneticPr fontId="4"/>
  </si>
  <si>
    <t>石森・中村</t>
    <rPh sb="0" eb="2">
      <t>イシモリ</t>
    </rPh>
    <rPh sb="3" eb="5">
      <t>ナカムラ</t>
    </rPh>
    <phoneticPr fontId="4"/>
  </si>
  <si>
    <t>　(４)消費税等の会計処理</t>
    <rPh sb="4" eb="7">
      <t>ショウヒゼイ</t>
    </rPh>
    <rPh sb="7" eb="8">
      <t>トウ</t>
    </rPh>
    <rPh sb="9" eb="11">
      <t>カイケイ</t>
    </rPh>
    <rPh sb="11" eb="13">
      <t>ショリ</t>
    </rPh>
    <phoneticPr fontId="4"/>
  </si>
  <si>
    <t>　　消費税等の会計処理は、税込方式によっている。</t>
    <phoneticPr fontId="4"/>
  </si>
  <si>
    <t>（単位：円）</t>
  </si>
  <si>
    <t>科　目</t>
  </si>
  <si>
    <t>前期末残高</t>
  </si>
  <si>
    <t>当期増加額</t>
  </si>
  <si>
    <t>当期減少額</t>
  </si>
  <si>
    <t>当期末残高</t>
  </si>
  <si>
    <t>特定資産</t>
  </si>
  <si>
    <t xml:space="preserve">   退職給付引当資産</t>
  </si>
  <si>
    <t>合　計</t>
  </si>
  <si>
    <t>（うち指定正味財産からの充当額）</t>
  </si>
  <si>
    <t>（うち一般正味財産からの充当額）</t>
  </si>
  <si>
    <t>（うち負債に対応する額）</t>
    <phoneticPr fontId="4"/>
  </si>
  <si>
    <t>　 80周年記念事業積立金</t>
    <rPh sb="4" eb="6">
      <t>シュウネン</t>
    </rPh>
    <rPh sb="6" eb="8">
      <t>キネン</t>
    </rPh>
    <rPh sb="8" eb="10">
      <t>ジギョウ</t>
    </rPh>
    <rPh sb="10" eb="12">
      <t>ツミタテ</t>
    </rPh>
    <rPh sb="12" eb="13">
      <t>キン</t>
    </rPh>
    <phoneticPr fontId="4"/>
  </si>
  <si>
    <t>　　特定資産の増減額及びその残高は、次のとおりである。</t>
    <phoneticPr fontId="4"/>
  </si>
  <si>
    <t>　　特定資産の財源等の内訳は、次のとおりである。</t>
    <phoneticPr fontId="4"/>
  </si>
  <si>
    <t>事務所カーペット</t>
    <rPh sb="0" eb="2">
      <t>ジム</t>
    </rPh>
    <rPh sb="2" eb="3">
      <t>ショ</t>
    </rPh>
    <phoneticPr fontId="4"/>
  </si>
  <si>
    <t>6年</t>
    <rPh sb="1" eb="2">
      <t>ネン</t>
    </rPh>
    <phoneticPr fontId="4"/>
  </si>
  <si>
    <t>備品計</t>
    <rPh sb="0" eb="2">
      <t>ビヒン</t>
    </rPh>
    <rPh sb="2" eb="3">
      <t>ケイ</t>
    </rPh>
    <phoneticPr fontId="4"/>
  </si>
  <si>
    <t>ソフトウエア計</t>
    <rPh sb="6" eb="7">
      <t>ケイ</t>
    </rPh>
    <phoneticPr fontId="4"/>
  </si>
  <si>
    <t>２．特定資産の増減額及びその残高</t>
    <phoneticPr fontId="4"/>
  </si>
  <si>
    <t>３．特定資産の財源等の内訳</t>
    <phoneticPr fontId="4"/>
  </si>
  <si>
    <t>５．補助金等の内訳並びに交付者、当期の増減額及び残高</t>
    <rPh sb="2" eb="5">
      <t>ホジョキン</t>
    </rPh>
    <rPh sb="5" eb="6">
      <t>トウ</t>
    </rPh>
    <rPh sb="7" eb="9">
      <t>ウチワケ</t>
    </rPh>
    <rPh sb="9" eb="10">
      <t>ナラ</t>
    </rPh>
    <rPh sb="12" eb="14">
      <t>コウフ</t>
    </rPh>
    <rPh sb="14" eb="15">
      <t>シャ</t>
    </rPh>
    <rPh sb="16" eb="18">
      <t>トウキ</t>
    </rPh>
    <rPh sb="19" eb="22">
      <t>ゾウゲンガク</t>
    </rPh>
    <rPh sb="22" eb="23">
      <t>オヨ</t>
    </rPh>
    <rPh sb="24" eb="26">
      <t>ザンダカ</t>
    </rPh>
    <phoneticPr fontId="4"/>
  </si>
  <si>
    <t>平成30年 3月31日現在</t>
    <phoneticPr fontId="4"/>
  </si>
  <si>
    <t>正味財産増減計算書
平成29年4月1日から平成30年3月31日まで</t>
    <rPh sb="0" eb="2">
      <t>ショウミ</t>
    </rPh>
    <rPh sb="2" eb="4">
      <t>ザイサン</t>
    </rPh>
    <rPh sb="4" eb="6">
      <t>ゾウゲン</t>
    </rPh>
    <rPh sb="6" eb="9">
      <t>ケイサンショ</t>
    </rPh>
    <rPh sb="10" eb="12">
      <t>ヘイセイ</t>
    </rPh>
    <rPh sb="14" eb="15">
      <t>ネン</t>
    </rPh>
    <rPh sb="16" eb="17">
      <t>ガツ</t>
    </rPh>
    <rPh sb="18" eb="19">
      <t>ニチ</t>
    </rPh>
    <rPh sb="21" eb="23">
      <t>ヘイセイ</t>
    </rPh>
    <rPh sb="25" eb="26">
      <t>ネン</t>
    </rPh>
    <rPh sb="27" eb="28">
      <t>ガツ</t>
    </rPh>
    <rPh sb="30" eb="31">
      <t>ニチ</t>
    </rPh>
    <phoneticPr fontId="5"/>
  </si>
  <si>
    <t>正味財産増減計算書内訳表
平成29年4月1日から平成30年3月31日まで</t>
    <rPh sb="0" eb="2">
      <t>ショウミ</t>
    </rPh>
    <rPh sb="2" eb="4">
      <t>ザイサン</t>
    </rPh>
    <rPh sb="4" eb="6">
      <t>ゾウゲン</t>
    </rPh>
    <rPh sb="6" eb="9">
      <t>ケイサンショ</t>
    </rPh>
    <rPh sb="9" eb="11">
      <t>ウチワケ</t>
    </rPh>
    <rPh sb="11" eb="12">
      <t>ヒョウ</t>
    </rPh>
    <rPh sb="13" eb="15">
      <t>ヘイセイ</t>
    </rPh>
    <rPh sb="17" eb="18">
      <t>ネン</t>
    </rPh>
    <rPh sb="19" eb="20">
      <t>ガツ</t>
    </rPh>
    <rPh sb="21" eb="22">
      <t>ニチ</t>
    </rPh>
    <rPh sb="24" eb="26">
      <t>ヘイセイ</t>
    </rPh>
    <rPh sb="28" eb="29">
      <t>ネン</t>
    </rPh>
    <rPh sb="30" eb="31">
      <t>ガツ</t>
    </rPh>
    <rPh sb="33" eb="34">
      <t>ニチ</t>
    </rPh>
    <phoneticPr fontId="5"/>
  </si>
  <si>
    <t>ｱﾃﾞｺ</t>
    <phoneticPr fontId="4"/>
  </si>
  <si>
    <t>　　　　退職給付引当資産</t>
    <rPh sb="4" eb="6">
      <t>タイショク</t>
    </rPh>
    <rPh sb="6" eb="8">
      <t>キュウフ</t>
    </rPh>
    <rPh sb="8" eb="10">
      <t>ヒキアテ</t>
    </rPh>
    <rPh sb="10" eb="12">
      <t>シサン</t>
    </rPh>
    <phoneticPr fontId="4"/>
  </si>
  <si>
    <t xml:space="preserve">        特定資産合計</t>
  </si>
  <si>
    <t xml:space="preserve">    (１) 特定資産</t>
    <phoneticPr fontId="4"/>
  </si>
  <si>
    <t xml:space="preserve">    (２) その他固定資産</t>
    <phoneticPr fontId="4"/>
  </si>
  <si>
    <t>　　　　80周年記念事業積立金</t>
    <rPh sb="6" eb="8">
      <t>シュウネン</t>
    </rPh>
    <rPh sb="8" eb="10">
      <t>キネン</t>
    </rPh>
    <rPh sb="10" eb="12">
      <t>ジギョウ</t>
    </rPh>
    <rPh sb="12" eb="14">
      <t>ツミタテ</t>
    </rPh>
    <rPh sb="14" eb="15">
      <t>キン</t>
    </rPh>
    <phoneticPr fontId="4"/>
  </si>
  <si>
    <t>※伊川さんは2017年6～12月週2日　1～3月週5日</t>
    <rPh sb="15" eb="16">
      <t>ガツ</t>
    </rPh>
    <rPh sb="16" eb="17">
      <t>シュウ</t>
    </rPh>
    <rPh sb="23" eb="24">
      <t>ガツ</t>
    </rPh>
    <rPh sb="24" eb="25">
      <t>シュウ</t>
    </rPh>
    <phoneticPr fontId="4"/>
  </si>
  <si>
    <t>伊川</t>
    <rPh sb="0" eb="2">
      <t>イカワ</t>
    </rPh>
    <phoneticPr fontId="4"/>
  </si>
  <si>
    <t>部門別PL</t>
  </si>
  <si>
    <t>規格</t>
  </si>
  <si>
    <t>雑収入</t>
    <rPh sb="0" eb="1">
      <t>ザツ</t>
    </rPh>
    <rPh sb="1" eb="3">
      <t>シュウニュウ</t>
    </rPh>
    <phoneticPr fontId="24"/>
  </si>
  <si>
    <t>ｸﾞﾗﾝﾃﾞ・ﾄﾖﾀ</t>
    <phoneticPr fontId="4"/>
  </si>
  <si>
    <t>前期従事割合</t>
    <rPh sb="0" eb="2">
      <t>ゼンキ</t>
    </rPh>
    <rPh sb="2" eb="4">
      <t>ジュウジ</t>
    </rPh>
    <rPh sb="4" eb="6">
      <t>ワリアイ</t>
    </rPh>
    <phoneticPr fontId="4"/>
  </si>
  <si>
    <t>平成29年度　事業別損益（共通費用配賦前後損益）</t>
    <rPh sb="0" eb="2">
      <t>ヘイセイ</t>
    </rPh>
    <rPh sb="4" eb="5">
      <t>ネン</t>
    </rPh>
    <rPh sb="5" eb="6">
      <t>ド</t>
    </rPh>
    <rPh sb="7" eb="9">
      <t>ジギョウ</t>
    </rPh>
    <rPh sb="9" eb="10">
      <t>ベツ</t>
    </rPh>
    <rPh sb="10" eb="12">
      <t>ソンエキ</t>
    </rPh>
    <rPh sb="13" eb="15">
      <t>キョウツウ</t>
    </rPh>
    <rPh sb="15" eb="17">
      <t>ヒヨウ</t>
    </rPh>
    <rPh sb="17" eb="19">
      <t>ハイフ</t>
    </rPh>
    <rPh sb="19" eb="21">
      <t>ゼンゴ</t>
    </rPh>
    <rPh sb="21" eb="23">
      <t>ソンエキ</t>
    </rPh>
    <phoneticPr fontId="4"/>
  </si>
  <si>
    <t>【前年度】（平成28年度）　事業別損益（共通費用配賦前後損益）</t>
    <rPh sb="1" eb="4">
      <t>ゼンネンド</t>
    </rPh>
    <phoneticPr fontId="4"/>
  </si>
  <si>
    <t>標準化
研究調査事業
(ISO/第一・第二分科会)</t>
    <phoneticPr fontId="4"/>
  </si>
  <si>
    <t>【増減】（当年度-前年度）</t>
    <rPh sb="1" eb="3">
      <t>ゾウゲン</t>
    </rPh>
    <rPh sb="5" eb="8">
      <t>トウネンド</t>
    </rPh>
    <rPh sb="9" eb="12">
      <t>ゼンネンド</t>
    </rPh>
    <phoneticPr fontId="4"/>
  </si>
  <si>
    <t>Ｅ</t>
    <phoneticPr fontId="4"/>
  </si>
  <si>
    <t>(※）ギアカレフォローアップ研修は、技術力向上事業に計上しております。</t>
    <rPh sb="14" eb="16">
      <t>ケンシュウ</t>
    </rPh>
    <rPh sb="18" eb="21">
      <t>ギジュツリョク</t>
    </rPh>
    <rPh sb="21" eb="23">
      <t>コウジョウ</t>
    </rPh>
    <rPh sb="23" eb="25">
      <t>ジギョウ</t>
    </rPh>
    <rPh sb="26" eb="28">
      <t>ケイジョウ</t>
    </rPh>
    <phoneticPr fontId="4"/>
  </si>
  <si>
    <t>-</t>
    <phoneticPr fontId="4"/>
  </si>
  <si>
    <t>取得価額</t>
    <rPh sb="0" eb="2">
      <t>シュトク</t>
    </rPh>
    <rPh sb="2" eb="4">
      <t>カガク</t>
    </rPh>
    <phoneticPr fontId="4"/>
  </si>
  <si>
    <t>４．固定資産の取得価額、減価償却累計額及び当期末残高</t>
    <rPh sb="2" eb="4">
      <t>コテイ</t>
    </rPh>
    <rPh sb="4" eb="6">
      <t>シサン</t>
    </rPh>
    <rPh sb="7" eb="9">
      <t>シュトク</t>
    </rPh>
    <rPh sb="9" eb="11">
      <t>カガク</t>
    </rPh>
    <rPh sb="12" eb="14">
      <t>ゲンカ</t>
    </rPh>
    <rPh sb="14" eb="16">
      <t>ショウキャク</t>
    </rPh>
    <rPh sb="16" eb="18">
      <t>ルイケイ</t>
    </rPh>
    <rPh sb="18" eb="19">
      <t>ガク</t>
    </rPh>
    <rPh sb="19" eb="20">
      <t>オヨ</t>
    </rPh>
    <rPh sb="21" eb="23">
      <t>トウキ</t>
    </rPh>
    <rPh sb="23" eb="24">
      <t>マツ</t>
    </rPh>
    <rPh sb="24" eb="26">
      <t>ザンダカ</t>
    </rPh>
    <phoneticPr fontId="4"/>
  </si>
  <si>
    <t>予算従事割合</t>
    <rPh sb="0" eb="2">
      <t>ヨサン</t>
    </rPh>
    <rPh sb="2" eb="4">
      <t>ジュウジ</t>
    </rPh>
    <rPh sb="4" eb="6">
      <t>ワリアイ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</si>
</sst>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;&quot;△ &quot;#,##0"/>
    <numFmt numFmtId="177" formatCode="0.0%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#,##0_);\(#,##0\)"/>
    <numFmt numFmtId="182" formatCode="0.00000%"/>
    <numFmt numFmtId="183" formatCode="0.0000000%"/>
    <numFmt numFmtId="184" formatCode="0.00000000000000%"/>
    <numFmt numFmtId="185" formatCode="#,##0.0000000;[Red]\-#,##0.0000000"/>
    <numFmt numFmtId="186" formatCode="#,##0.0;[Red]\-#,##0.0"/>
    <numFmt numFmtId="187" formatCode="#,##0_ "/>
  </numFmts>
  <fonts count="4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S UI Gothic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明朝"/>
      <family val="1"/>
      <charset val="128"/>
    </font>
    <font>
      <sz val="7"/>
      <name val="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 style="thin">
        <color indexed="17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>
      <alignment vertical="top"/>
    </xf>
    <xf numFmtId="180" fontId="18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0" fillId="0" borderId="0" applyFill="0" applyBorder="0" applyProtection="0"/>
    <xf numFmtId="0" fontId="21" fillId="0" borderId="0" applyNumberFormat="0" applyFont="0" applyFill="0" applyBorder="0">
      <alignment horizontal="left" vertical="top" wrapText="1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15" fillId="0" borderId="0">
      <alignment vertical="center"/>
    </xf>
    <xf numFmtId="0" fontId="6" fillId="0" borderId="0"/>
    <xf numFmtId="0" fontId="20" fillId="0" borderId="0"/>
    <xf numFmtId="0" fontId="15" fillId="0" borderId="0">
      <alignment vertical="center"/>
    </xf>
    <xf numFmtId="9" fontId="20" fillId="0" borderId="0" applyFont="0" applyFill="0" applyBorder="0" applyAlignment="0" applyProtection="0"/>
  </cellStyleXfs>
  <cellXfs count="405">
    <xf numFmtId="0" fontId="0" fillId="0" borderId="0" xfId="0">
      <alignment vertical="center"/>
    </xf>
    <xf numFmtId="176" fontId="6" fillId="0" borderId="0" xfId="3" applyNumberFormat="1" applyFont="1">
      <alignment vertical="center"/>
    </xf>
    <xf numFmtId="176" fontId="7" fillId="0" borderId="0" xfId="3" applyNumberFormat="1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horizontal="center" vertical="center"/>
    </xf>
    <xf numFmtId="176" fontId="7" fillId="0" borderId="0" xfId="3" applyNumberFormat="1" applyFont="1" applyBorder="1" applyAlignment="1">
      <alignment horizontal="center" vertical="center"/>
    </xf>
    <xf numFmtId="176" fontId="7" fillId="0" borderId="0" xfId="3" applyNumberFormat="1" applyFont="1" applyBorder="1" applyAlignment="1">
      <alignment horizontal="right" vertical="center"/>
    </xf>
    <xf numFmtId="176" fontId="7" fillId="0" borderId="9" xfId="3" applyNumberFormat="1" applyFont="1" applyFill="1" applyBorder="1">
      <alignment vertical="center"/>
    </xf>
    <xf numFmtId="176" fontId="7" fillId="0" borderId="10" xfId="3" applyNumberFormat="1" applyFont="1" applyFill="1" applyBorder="1">
      <alignment vertical="center"/>
    </xf>
    <xf numFmtId="176" fontId="7" fillId="0" borderId="11" xfId="3" applyNumberFormat="1" applyFont="1" applyFill="1" applyBorder="1">
      <alignment vertical="center"/>
    </xf>
    <xf numFmtId="176" fontId="7" fillId="0" borderId="12" xfId="3" applyNumberFormat="1" applyFont="1" applyFill="1" applyBorder="1">
      <alignment vertical="center"/>
    </xf>
    <xf numFmtId="176" fontId="7" fillId="0" borderId="12" xfId="3" applyNumberFormat="1" applyFont="1" applyFill="1" applyBorder="1" applyAlignment="1">
      <alignment vertical="center" shrinkToFit="1"/>
    </xf>
    <xf numFmtId="176" fontId="6" fillId="0" borderId="0" xfId="3" applyNumberFormat="1" applyFont="1" applyAlignment="1">
      <alignment vertical="center" wrapText="1"/>
    </xf>
    <xf numFmtId="176" fontId="6" fillId="0" borderId="0" xfId="3" applyNumberFormat="1" applyFont="1" applyFill="1">
      <alignment vertical="center"/>
    </xf>
    <xf numFmtId="176" fontId="8" fillId="0" borderId="10" xfId="3" applyNumberFormat="1" applyFont="1" applyFill="1" applyBorder="1">
      <alignment vertical="center"/>
    </xf>
    <xf numFmtId="176" fontId="7" fillId="0" borderId="2" xfId="3" applyNumberFormat="1" applyFont="1" applyFill="1" applyBorder="1">
      <alignment vertical="center"/>
    </xf>
    <xf numFmtId="176" fontId="7" fillId="0" borderId="0" xfId="3" applyNumberFormat="1" applyFont="1" applyFill="1" applyBorder="1">
      <alignment vertical="center"/>
    </xf>
    <xf numFmtId="176" fontId="7" fillId="0" borderId="3" xfId="3" applyNumberFormat="1" applyFont="1" applyFill="1" applyBorder="1">
      <alignment vertical="center"/>
    </xf>
    <xf numFmtId="176" fontId="7" fillId="0" borderId="1" xfId="3" applyNumberFormat="1" applyFont="1" applyFill="1" applyBorder="1">
      <alignment vertical="center"/>
    </xf>
    <xf numFmtId="176" fontId="8" fillId="0" borderId="2" xfId="3" applyNumberFormat="1" applyFont="1" applyFill="1" applyBorder="1">
      <alignment vertical="center"/>
    </xf>
    <xf numFmtId="176" fontId="7" fillId="0" borderId="4" xfId="3" applyNumberFormat="1" applyFont="1" applyFill="1" applyBorder="1" applyAlignment="1">
      <alignment vertical="center" shrinkToFit="1"/>
    </xf>
    <xf numFmtId="176" fontId="9" fillId="0" borderId="0" xfId="3" applyNumberFormat="1" applyFont="1">
      <alignment vertical="center"/>
    </xf>
    <xf numFmtId="176" fontId="7" fillId="0" borderId="13" xfId="3" applyNumberFormat="1" applyFont="1" applyFill="1" applyBorder="1">
      <alignment vertical="center"/>
    </xf>
    <xf numFmtId="176" fontId="7" fillId="0" borderId="14" xfId="3" applyNumberFormat="1" applyFont="1" applyFill="1" applyBorder="1">
      <alignment vertical="center"/>
    </xf>
    <xf numFmtId="176" fontId="10" fillId="0" borderId="14" xfId="3" applyNumberFormat="1" applyFont="1" applyFill="1" applyBorder="1">
      <alignment vertical="center"/>
    </xf>
    <xf numFmtId="176" fontId="7" fillId="0" borderId="15" xfId="3" applyNumberFormat="1" applyFont="1" applyFill="1" applyBorder="1">
      <alignment vertical="center"/>
    </xf>
    <xf numFmtId="176" fontId="7" fillId="0" borderId="16" xfId="3" applyNumberFormat="1" applyFont="1" applyFill="1" applyBorder="1" applyAlignment="1">
      <alignment vertical="center" shrinkToFit="1"/>
    </xf>
    <xf numFmtId="176" fontId="7" fillId="0" borderId="17" xfId="3" applyNumberFormat="1" applyFont="1" applyFill="1" applyBorder="1" applyAlignment="1">
      <alignment vertical="center" shrinkToFit="1"/>
    </xf>
    <xf numFmtId="176" fontId="7" fillId="0" borderId="5" xfId="3" applyNumberFormat="1" applyFont="1" applyFill="1" applyBorder="1">
      <alignment vertical="center"/>
    </xf>
    <xf numFmtId="176" fontId="7" fillId="0" borderId="6" xfId="3" applyNumberFormat="1" applyFont="1" applyFill="1" applyBorder="1">
      <alignment vertical="center"/>
    </xf>
    <xf numFmtId="176" fontId="7" fillId="0" borderId="7" xfId="3" applyNumberFormat="1" applyFont="1" applyFill="1" applyBorder="1">
      <alignment vertical="center"/>
    </xf>
    <xf numFmtId="176" fontId="7" fillId="0" borderId="8" xfId="3" applyNumberFormat="1" applyFont="1" applyFill="1" applyBorder="1" applyAlignment="1">
      <alignment vertical="center" shrinkToFit="1"/>
    </xf>
    <xf numFmtId="176" fontId="9" fillId="0" borderId="0" xfId="3" applyNumberFormat="1" applyFont="1" applyFill="1">
      <alignment vertical="center"/>
    </xf>
    <xf numFmtId="176" fontId="11" fillId="0" borderId="0" xfId="3" applyNumberFormat="1" applyFont="1">
      <alignment vertical="center"/>
    </xf>
    <xf numFmtId="176" fontId="12" fillId="0" borderId="12" xfId="3" applyNumberFormat="1" applyFont="1" applyFill="1" applyBorder="1" applyAlignment="1">
      <alignment horizontal="center" vertical="center" wrapText="1"/>
    </xf>
    <xf numFmtId="176" fontId="7" fillId="0" borderId="18" xfId="3" applyNumberFormat="1" applyFont="1" applyFill="1" applyBorder="1">
      <alignment vertical="center"/>
    </xf>
    <xf numFmtId="176" fontId="7" fillId="0" borderId="9" xfId="3" applyNumberFormat="1" applyFont="1" applyFill="1" applyBorder="1" applyAlignment="1">
      <alignment vertical="center" shrinkToFit="1"/>
    </xf>
    <xf numFmtId="176" fontId="7" fillId="0" borderId="19" xfId="3" applyNumberFormat="1" applyFont="1" applyFill="1" applyBorder="1" applyAlignment="1">
      <alignment vertical="center" shrinkToFit="1"/>
    </xf>
    <xf numFmtId="176" fontId="7" fillId="0" borderId="20" xfId="3" applyNumberFormat="1" applyFont="1" applyFill="1" applyBorder="1" applyAlignment="1">
      <alignment vertical="center" shrinkToFit="1"/>
    </xf>
    <xf numFmtId="176" fontId="7" fillId="0" borderId="18" xfId="3" applyNumberFormat="1" applyFont="1" applyFill="1" applyBorder="1" applyAlignment="1">
      <alignment vertical="center" shrinkToFit="1"/>
    </xf>
    <xf numFmtId="176" fontId="7" fillId="0" borderId="12" xfId="3" applyNumberFormat="1" applyFont="1" applyBorder="1">
      <alignment vertical="center"/>
    </xf>
    <xf numFmtId="38" fontId="1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14" fillId="0" borderId="0" xfId="1" applyNumberFormat="1" applyFont="1" applyFill="1">
      <alignment vertical="center"/>
    </xf>
    <xf numFmtId="38" fontId="14" fillId="0" borderId="0" xfId="1" applyFont="1" applyFill="1">
      <alignment vertical="center"/>
    </xf>
    <xf numFmtId="38" fontId="15" fillId="0" borderId="0" xfId="1" applyFont="1" applyFill="1">
      <alignment vertical="center"/>
    </xf>
    <xf numFmtId="38" fontId="15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2" xfId="1" applyFont="1" applyBorder="1" applyAlignment="1">
      <alignment horizontal="center" vertical="center" wrapText="1"/>
    </xf>
    <xf numFmtId="38" fontId="14" fillId="0" borderId="12" xfId="1" applyFont="1" applyFill="1" applyBorder="1">
      <alignment vertical="center"/>
    </xf>
    <xf numFmtId="38" fontId="0" fillId="0" borderId="12" xfId="1" applyFont="1" applyFill="1" applyBorder="1">
      <alignment vertical="center"/>
    </xf>
    <xf numFmtId="38" fontId="14" fillId="0" borderId="12" xfId="1" applyNumberFormat="1" applyFont="1" applyFill="1" applyBorder="1">
      <alignment vertical="center"/>
    </xf>
    <xf numFmtId="38" fontId="15" fillId="0" borderId="12" xfId="1" applyFont="1" applyFill="1" applyBorder="1">
      <alignment vertical="center"/>
    </xf>
    <xf numFmtId="38" fontId="0" fillId="2" borderId="12" xfId="1" applyFont="1" applyFill="1" applyBorder="1">
      <alignment vertical="center"/>
    </xf>
    <xf numFmtId="38" fontId="14" fillId="0" borderId="12" xfId="1" applyFont="1" applyFill="1" applyBorder="1" applyAlignment="1">
      <alignment horizontal="right" vertical="center"/>
    </xf>
    <xf numFmtId="9" fontId="14" fillId="0" borderId="12" xfId="2" applyFont="1" applyFill="1" applyBorder="1">
      <alignment vertical="center"/>
    </xf>
    <xf numFmtId="38" fontId="14" fillId="0" borderId="12" xfId="2" applyNumberFormat="1" applyFont="1" applyFill="1" applyBorder="1">
      <alignment vertical="center"/>
    </xf>
    <xf numFmtId="38" fontId="0" fillId="0" borderId="6" xfId="1" applyFont="1" applyFill="1" applyBorder="1">
      <alignment vertical="center"/>
    </xf>
    <xf numFmtId="38" fontId="15" fillId="0" borderId="6" xfId="1" applyFont="1" applyFill="1" applyBorder="1">
      <alignment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Border="1" applyAlignment="1">
      <alignment vertical="center"/>
    </xf>
    <xf numFmtId="9" fontId="0" fillId="2" borderId="12" xfId="2" applyFont="1" applyFill="1" applyBorder="1" applyAlignment="1">
      <alignment vertical="center" wrapText="1"/>
    </xf>
    <xf numFmtId="9" fontId="0" fillId="0" borderId="12" xfId="2" applyFont="1" applyBorder="1">
      <alignment vertical="center"/>
    </xf>
    <xf numFmtId="0" fontId="0" fillId="0" borderId="0" xfId="0" applyAlignment="1">
      <alignment vertical="center"/>
    </xf>
    <xf numFmtId="0" fontId="0" fillId="0" borderId="12" xfId="0" applyFill="1" applyBorder="1">
      <alignment vertical="center"/>
    </xf>
    <xf numFmtId="0" fontId="0" fillId="0" borderId="12" xfId="0" applyBorder="1">
      <alignment vertical="center"/>
    </xf>
    <xf numFmtId="9" fontId="0" fillId="2" borderId="12" xfId="2" applyFont="1" applyFill="1" applyBorder="1">
      <alignment vertical="center"/>
    </xf>
    <xf numFmtId="0" fontId="0" fillId="0" borderId="12" xfId="0" applyBorder="1" applyAlignment="1">
      <alignment horizontal="right" vertical="center"/>
    </xf>
    <xf numFmtId="9" fontId="0" fillId="0" borderId="0" xfId="2" applyFont="1">
      <alignment vertical="center"/>
    </xf>
    <xf numFmtId="0" fontId="0" fillId="0" borderId="8" xfId="0" applyFill="1" applyBorder="1" applyAlignment="1">
      <alignment vertical="center"/>
    </xf>
    <xf numFmtId="9" fontId="0" fillId="0" borderId="12" xfId="2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12" xfId="1" applyFont="1" applyBorder="1">
      <alignment vertical="center"/>
    </xf>
    <xf numFmtId="38" fontId="0" fillId="3" borderId="12" xfId="1" applyFont="1" applyFill="1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right" vertical="center"/>
    </xf>
    <xf numFmtId="38" fontId="0" fillId="0" borderId="0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0" xfId="1" applyFont="1">
      <alignment vertical="center"/>
    </xf>
    <xf numFmtId="38" fontId="13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0" fillId="0" borderId="12" xfId="0" applyNumberFormat="1" applyBorder="1" applyAlignment="1"/>
    <xf numFmtId="38" fontId="0" fillId="0" borderId="8" xfId="1" applyFont="1" applyBorder="1" applyAlignment="1">
      <alignment horizontal="right" vertical="center" wrapText="1"/>
    </xf>
    <xf numFmtId="38" fontId="0" fillId="0" borderId="12" xfId="1" applyFont="1" applyBorder="1" applyAlignment="1">
      <alignment horizontal="right" vertical="center"/>
    </xf>
    <xf numFmtId="38" fontId="0" fillId="0" borderId="12" xfId="1" applyFont="1" applyBorder="1" applyAlignment="1">
      <alignment horizontal="left" vertical="center" wrapText="1"/>
    </xf>
    <xf numFmtId="38" fontId="0" fillId="0" borderId="0" xfId="1" applyNumberFormat="1" applyFont="1">
      <alignment vertical="center"/>
    </xf>
    <xf numFmtId="38" fontId="0" fillId="0" borderId="12" xfId="1" applyFont="1" applyBorder="1" applyAlignment="1">
      <alignment horizontal="right" vertical="center" wrapText="1"/>
    </xf>
    <xf numFmtId="31" fontId="0" fillId="0" borderId="12" xfId="0" applyNumberFormat="1" applyBorder="1">
      <alignment vertical="center"/>
    </xf>
    <xf numFmtId="38" fontId="0" fillId="0" borderId="12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22" fillId="0" borderId="0" xfId="0" applyFont="1">
      <alignment vertical="center"/>
    </xf>
    <xf numFmtId="0" fontId="0" fillId="0" borderId="12" xfId="0" applyBorder="1" applyAlignment="1">
      <alignment horizontal="center" vertical="center" wrapText="1"/>
    </xf>
    <xf numFmtId="0" fontId="23" fillId="0" borderId="0" xfId="22" applyFont="1"/>
    <xf numFmtId="38" fontId="25" fillId="0" borderId="0" xfId="14" applyFont="1"/>
    <xf numFmtId="0" fontId="23" fillId="0" borderId="12" xfId="22" applyFont="1" applyBorder="1"/>
    <xf numFmtId="38" fontId="25" fillId="0" borderId="12" xfId="14" applyFont="1" applyBorder="1"/>
    <xf numFmtId="38" fontId="25" fillId="2" borderId="12" xfId="14" applyFont="1" applyFill="1" applyBorder="1"/>
    <xf numFmtId="0" fontId="23" fillId="0" borderId="12" xfId="22" applyFont="1" applyBorder="1" applyAlignment="1">
      <alignment horizontal="center"/>
    </xf>
    <xf numFmtId="38" fontId="23" fillId="0" borderId="12" xfId="22" applyNumberFormat="1" applyFont="1" applyBorder="1"/>
    <xf numFmtId="38" fontId="23" fillId="0" borderId="12" xfId="14" applyFont="1" applyBorder="1"/>
    <xf numFmtId="38" fontId="23" fillId="2" borderId="12" xfId="14" applyFont="1" applyFill="1" applyBorder="1"/>
    <xf numFmtId="182" fontId="23" fillId="0" borderId="12" xfId="24" applyNumberFormat="1" applyFont="1" applyBorder="1"/>
    <xf numFmtId="182" fontId="23" fillId="0" borderId="12" xfId="22" applyNumberFormat="1" applyFont="1" applyBorder="1"/>
    <xf numFmtId="182" fontId="23" fillId="2" borderId="12" xfId="22" applyNumberFormat="1" applyFont="1" applyFill="1" applyBorder="1"/>
    <xf numFmtId="183" fontId="23" fillId="2" borderId="12" xfId="24" applyNumberFormat="1" applyFont="1" applyFill="1" applyBorder="1"/>
    <xf numFmtId="183" fontId="23" fillId="0" borderId="12" xfId="24" applyNumberFormat="1" applyFont="1" applyBorder="1"/>
    <xf numFmtId="0" fontId="26" fillId="0" borderId="0" xfId="22" applyFont="1"/>
    <xf numFmtId="0" fontId="26" fillId="0" borderId="0" xfId="22" applyFont="1" applyAlignment="1">
      <alignment horizontal="center"/>
    </xf>
    <xf numFmtId="38" fontId="26" fillId="0" borderId="0" xfId="14" applyFont="1"/>
    <xf numFmtId="38" fontId="26" fillId="0" borderId="12" xfId="14" applyFont="1" applyBorder="1" applyAlignment="1">
      <alignment horizontal="center"/>
    </xf>
    <xf numFmtId="0" fontId="26" fillId="0" borderId="12" xfId="22" applyFont="1" applyBorder="1"/>
    <xf numFmtId="0" fontId="26" fillId="0" borderId="12" xfId="22" applyFont="1" applyBorder="1" applyAlignment="1">
      <alignment horizontal="center"/>
    </xf>
    <xf numFmtId="38" fontId="26" fillId="0" borderId="12" xfId="14" applyFont="1" applyFill="1" applyBorder="1"/>
    <xf numFmtId="0" fontId="26" fillId="0" borderId="9" xfId="22" applyFont="1" applyBorder="1" applyAlignment="1"/>
    <xf numFmtId="0" fontId="26" fillId="0" borderId="11" xfId="22" applyFont="1" applyBorder="1" applyAlignment="1"/>
    <xf numFmtId="38" fontId="26" fillId="0" borderId="12" xfId="14" applyFont="1" applyBorder="1"/>
    <xf numFmtId="0" fontId="26" fillId="0" borderId="9" xfId="22" applyFont="1" applyBorder="1" applyAlignment="1">
      <alignment horizontal="left"/>
    </xf>
    <xf numFmtId="0" fontId="26" fillId="0" borderId="11" xfId="22" applyFont="1" applyBorder="1" applyAlignment="1">
      <alignment horizontal="left"/>
    </xf>
    <xf numFmtId="38" fontId="26" fillId="2" borderId="12" xfId="14" applyFont="1" applyFill="1" applyBorder="1"/>
    <xf numFmtId="0" fontId="25" fillId="0" borderId="0" xfId="22" applyFont="1"/>
    <xf numFmtId="0" fontId="25" fillId="0" borderId="0" xfId="22" applyFont="1" applyAlignment="1">
      <alignment horizontal="center"/>
    </xf>
    <xf numFmtId="0" fontId="25" fillId="0" borderId="12" xfId="22" applyFont="1" applyBorder="1" applyAlignment="1">
      <alignment horizontal="center" vertical="center" wrapText="1"/>
    </xf>
    <xf numFmtId="0" fontId="25" fillId="0" borderId="0" xfId="22" applyFont="1" applyAlignment="1">
      <alignment horizontal="center" vertical="top" wrapText="1"/>
    </xf>
    <xf numFmtId="0" fontId="25" fillId="0" borderId="12" xfId="22" applyFont="1" applyBorder="1"/>
    <xf numFmtId="0" fontId="25" fillId="0" borderId="12" xfId="22" applyFont="1" applyBorder="1" applyAlignment="1">
      <alignment horizontal="center"/>
    </xf>
    <xf numFmtId="38" fontId="25" fillId="0" borderId="12" xfId="14" applyFont="1" applyFill="1" applyBorder="1"/>
    <xf numFmtId="0" fontId="26" fillId="0" borderId="12" xfId="22" applyFont="1" applyBorder="1" applyAlignment="1"/>
    <xf numFmtId="0" fontId="26" fillId="0" borderId="8" xfId="22" applyFont="1" applyBorder="1" applyAlignment="1"/>
    <xf numFmtId="184" fontId="26" fillId="0" borderId="12" xfId="24" applyNumberFormat="1" applyFont="1" applyBorder="1"/>
    <xf numFmtId="0" fontId="26" fillId="0" borderId="12" xfId="22" applyFont="1" applyBorder="1" applyAlignment="1">
      <alignment wrapText="1"/>
    </xf>
    <xf numFmtId="182" fontId="23" fillId="0" borderId="12" xfId="24" applyNumberFormat="1" applyFont="1" applyFill="1" applyBorder="1"/>
    <xf numFmtId="38" fontId="23" fillId="0" borderId="12" xfId="22" applyNumberFormat="1" applyFont="1" applyFill="1" applyBorder="1"/>
    <xf numFmtId="38" fontId="0" fillId="0" borderId="0" xfId="1" applyFont="1" applyAlignme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49" fontId="28" fillId="0" borderId="1" xfId="0" applyNumberFormat="1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49" fontId="28" fillId="0" borderId="22" xfId="0" applyNumberFormat="1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49" fontId="28" fillId="0" borderId="22" xfId="0" applyNumberFormat="1" applyFont="1" applyBorder="1" applyAlignment="1">
      <alignment vertical="distributed"/>
    </xf>
    <xf numFmtId="3" fontId="28" fillId="0" borderId="21" xfId="0" applyNumberFormat="1" applyFont="1" applyBorder="1" applyAlignment="1">
      <alignment horizontal="right" vertical="center"/>
    </xf>
    <xf numFmtId="176" fontId="28" fillId="0" borderId="21" xfId="0" applyNumberFormat="1" applyFont="1" applyBorder="1" applyAlignment="1">
      <alignment horizontal="right" vertical="center"/>
    </xf>
    <xf numFmtId="3" fontId="28" fillId="0" borderId="9" xfId="0" applyNumberFormat="1" applyFont="1" applyBorder="1" applyAlignment="1">
      <alignment horizontal="right" vertical="center"/>
    </xf>
    <xf numFmtId="3" fontId="28" fillId="0" borderId="12" xfId="0" applyNumberFormat="1" applyFont="1" applyBorder="1" applyAlignment="1">
      <alignment horizontal="right" vertical="center"/>
    </xf>
    <xf numFmtId="176" fontId="28" fillId="0" borderId="12" xfId="0" applyNumberFormat="1" applyFont="1" applyBorder="1" applyAlignment="1">
      <alignment horizontal="right" vertical="center"/>
    </xf>
    <xf numFmtId="176" fontId="28" fillId="0" borderId="4" xfId="0" applyNumberFormat="1" applyFont="1" applyBorder="1" applyAlignment="1">
      <alignment vertical="center"/>
    </xf>
    <xf numFmtId="176" fontId="28" fillId="0" borderId="21" xfId="0" applyNumberFormat="1" applyFont="1" applyBorder="1" applyAlignment="1">
      <alignment vertical="center"/>
    </xf>
    <xf numFmtId="3" fontId="28" fillId="0" borderId="22" xfId="0" applyNumberFormat="1" applyFont="1" applyBorder="1" applyAlignment="1">
      <alignment horizontal="right" vertical="center"/>
    </xf>
    <xf numFmtId="3" fontId="28" fillId="0" borderId="10" xfId="0" applyNumberFormat="1" applyFont="1" applyBorder="1" applyAlignment="1">
      <alignment horizontal="right" vertical="center"/>
    </xf>
    <xf numFmtId="3" fontId="28" fillId="0" borderId="4" xfId="0" applyNumberFormat="1" applyFont="1" applyBorder="1" applyAlignment="1">
      <alignment horizontal="right" vertical="center"/>
    </xf>
    <xf numFmtId="176" fontId="28" fillId="0" borderId="4" xfId="0" applyNumberFormat="1" applyFont="1" applyBorder="1" applyAlignment="1">
      <alignment horizontal="right" vertical="center"/>
    </xf>
    <xf numFmtId="49" fontId="28" fillId="0" borderId="22" xfId="0" applyNumberFormat="1" applyFont="1" applyBorder="1" applyAlignment="1">
      <alignment horizontal="right" vertical="center"/>
    </xf>
    <xf numFmtId="49" fontId="28" fillId="0" borderId="5" xfId="0" applyNumberFormat="1" applyFont="1" applyBorder="1" applyAlignment="1">
      <alignment horizontal="right" vertical="center"/>
    </xf>
    <xf numFmtId="181" fontId="28" fillId="0" borderId="12" xfId="0" applyNumberFormat="1" applyFont="1" applyBorder="1" applyAlignment="1">
      <alignment horizontal="right" vertical="center"/>
    </xf>
    <xf numFmtId="3" fontId="27" fillId="0" borderId="0" xfId="0" applyNumberFormat="1" applyFont="1">
      <alignment vertical="center"/>
    </xf>
    <xf numFmtId="0" fontId="28" fillId="0" borderId="1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38" fontId="28" fillId="0" borderId="22" xfId="1" applyFont="1" applyBorder="1" applyAlignment="1">
      <alignment vertical="center"/>
    </xf>
    <xf numFmtId="3" fontId="28" fillId="0" borderId="1" xfId="0" applyNumberFormat="1" applyFont="1" applyBorder="1" applyAlignment="1">
      <alignment horizontal="right" vertical="center"/>
    </xf>
    <xf numFmtId="38" fontId="0" fillId="0" borderId="12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38" fontId="28" fillId="0" borderId="21" xfId="1" applyFont="1" applyBorder="1" applyAlignment="1">
      <alignment vertical="center"/>
    </xf>
    <xf numFmtId="38" fontId="28" fillId="0" borderId="21" xfId="1" applyFont="1" applyBorder="1" applyAlignment="1">
      <alignment horizontal="right" vertical="center"/>
    </xf>
    <xf numFmtId="38" fontId="28" fillId="0" borderId="22" xfId="1" applyFont="1" applyBorder="1" applyAlignment="1">
      <alignment horizontal="right" vertical="center"/>
    </xf>
    <xf numFmtId="176" fontId="28" fillId="0" borderId="0" xfId="0" applyNumberFormat="1" applyFont="1" applyAlignment="1">
      <alignment horizontal="right" vertical="center"/>
    </xf>
    <xf numFmtId="176" fontId="28" fillId="0" borderId="21" xfId="1" applyNumberFormat="1" applyFont="1" applyBorder="1" applyAlignment="1">
      <alignment horizontal="right" vertical="center"/>
    </xf>
    <xf numFmtId="176" fontId="27" fillId="0" borderId="0" xfId="0" applyNumberFormat="1" applyFont="1">
      <alignment vertical="center"/>
    </xf>
    <xf numFmtId="0" fontId="26" fillId="0" borderId="12" xfId="22" applyFont="1" applyBorder="1" applyAlignment="1">
      <alignment horizontal="center"/>
    </xf>
    <xf numFmtId="9" fontId="23" fillId="0" borderId="12" xfId="22" applyNumberFormat="1" applyFont="1" applyBorder="1" applyAlignment="1">
      <alignment horizontal="center"/>
    </xf>
    <xf numFmtId="38" fontId="25" fillId="0" borderId="12" xfId="14" applyFont="1" applyBorder="1" applyAlignment="1">
      <alignment horizontal="center"/>
    </xf>
    <xf numFmtId="38" fontId="25" fillId="0" borderId="12" xfId="14" applyFont="1" applyBorder="1" applyAlignment="1"/>
    <xf numFmtId="38" fontId="30" fillId="2" borderId="12" xfId="1" applyFont="1" applyFill="1" applyBorder="1">
      <alignment vertical="center"/>
    </xf>
    <xf numFmtId="38" fontId="0" fillId="0" borderId="0" xfId="1" applyFont="1" applyFill="1" applyBorder="1">
      <alignment vertical="center"/>
    </xf>
    <xf numFmtId="38" fontId="15" fillId="0" borderId="0" xfId="1" applyFont="1" applyFill="1" applyBorder="1" applyAlignment="1">
      <alignment horizontal="right" vertical="center"/>
    </xf>
    <xf numFmtId="38" fontId="15" fillId="0" borderId="0" xfId="1" applyFont="1" applyFill="1" applyBorder="1">
      <alignment vertical="center"/>
    </xf>
    <xf numFmtId="38" fontId="0" fillId="0" borderId="0" xfId="1" applyFont="1" applyFill="1" applyBorder="1" applyAlignment="1">
      <alignment horizontal="right" vertical="center"/>
    </xf>
    <xf numFmtId="38" fontId="23" fillId="2" borderId="12" xfId="22" applyNumberFormat="1" applyFont="1" applyFill="1" applyBorder="1"/>
    <xf numFmtId="38" fontId="23" fillId="0" borderId="12" xfId="1" applyFont="1" applyFill="1" applyBorder="1" applyAlignment="1"/>
    <xf numFmtId="38" fontId="23" fillId="0" borderId="12" xfId="1" applyFont="1" applyBorder="1" applyAlignment="1"/>
    <xf numFmtId="38" fontId="0" fillId="0" borderId="12" xfId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38" fontId="0" fillId="0" borderId="12" xfId="1" applyNumberFormat="1" applyFont="1" applyBorder="1" applyAlignment="1">
      <alignment horizontal="center" vertical="center" wrapText="1"/>
    </xf>
    <xf numFmtId="38" fontId="0" fillId="0" borderId="12" xfId="1" applyNumberFormat="1" applyFont="1" applyBorder="1" applyAlignment="1">
      <alignment vertical="center" wrapText="1"/>
    </xf>
    <xf numFmtId="0" fontId="14" fillId="0" borderId="0" xfId="0" applyFont="1" applyFill="1">
      <alignment vertical="center"/>
    </xf>
    <xf numFmtId="38" fontId="14" fillId="0" borderId="12" xfId="1" applyFont="1" applyFill="1" applyBorder="1" applyAlignment="1">
      <alignment horizontal="center" vertical="center" wrapText="1"/>
    </xf>
    <xf numFmtId="38" fontId="14" fillId="0" borderId="12" xfId="1" applyFont="1" applyFill="1" applyBorder="1" applyAlignment="1">
      <alignment horizontal="right" vertical="center" wrapText="1"/>
    </xf>
    <xf numFmtId="0" fontId="14" fillId="0" borderId="0" xfId="0" applyFont="1">
      <alignment vertical="center"/>
    </xf>
    <xf numFmtId="38" fontId="14" fillId="0" borderId="12" xfId="1" applyFont="1" applyBorder="1" applyAlignment="1">
      <alignment horizontal="center" vertical="center" wrapText="1"/>
    </xf>
    <xf numFmtId="38" fontId="14" fillId="0" borderId="12" xfId="1" applyFont="1" applyBorder="1" applyAlignment="1">
      <alignment horizontal="right" vertical="center"/>
    </xf>
    <xf numFmtId="38" fontId="0" fillId="4" borderId="12" xfId="1" applyFont="1" applyFill="1" applyBorder="1" applyAlignment="1">
      <alignment horizontal="center" vertical="center" wrapText="1"/>
    </xf>
    <xf numFmtId="3" fontId="22" fillId="0" borderId="0" xfId="0" applyNumberFormat="1" applyFont="1">
      <alignment vertical="center"/>
    </xf>
    <xf numFmtId="176" fontId="6" fillId="2" borderId="0" xfId="3" applyNumberFormat="1" applyFont="1" applyFill="1" applyAlignment="1">
      <alignment vertical="center" wrapText="1"/>
    </xf>
    <xf numFmtId="176" fontId="6" fillId="2" borderId="0" xfId="3" applyNumberFormat="1" applyFont="1" applyFill="1">
      <alignment vertical="center"/>
    </xf>
    <xf numFmtId="176" fontId="6" fillId="0" borderId="0" xfId="3" applyNumberFormat="1" applyFont="1" applyAlignment="1">
      <alignment horizontal="center" vertical="center" wrapText="1"/>
    </xf>
    <xf numFmtId="176" fontId="11" fillId="0" borderId="0" xfId="3" applyNumberFormat="1" applyFont="1" applyFill="1">
      <alignment vertical="center"/>
    </xf>
    <xf numFmtId="176" fontId="11" fillId="0" borderId="0" xfId="3" applyNumberFormat="1" applyFont="1" applyAlignment="1">
      <alignment vertical="center" wrapText="1"/>
    </xf>
    <xf numFmtId="176" fontId="7" fillId="0" borderId="0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7" fillId="0" borderId="4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31" fillId="0" borderId="12" xfId="0" applyFont="1" applyBorder="1">
      <alignment vertical="center"/>
    </xf>
    <xf numFmtId="176" fontId="32" fillId="0" borderId="12" xfId="3" applyNumberFormat="1" applyFont="1" applyFill="1" applyBorder="1" applyAlignment="1">
      <alignment horizontal="center" vertical="center" wrapText="1"/>
    </xf>
    <xf numFmtId="38" fontId="33" fillId="0" borderId="12" xfId="1" applyFont="1" applyBorder="1" applyAlignment="1">
      <alignment horizontal="center" vertical="center"/>
    </xf>
    <xf numFmtId="38" fontId="34" fillId="0" borderId="12" xfId="1" applyFont="1" applyBorder="1" applyAlignment="1">
      <alignment horizontal="center" vertical="center"/>
    </xf>
    <xf numFmtId="176" fontId="34" fillId="5" borderId="12" xfId="1" applyNumberFormat="1" applyFont="1" applyFill="1" applyBorder="1" applyAlignment="1">
      <alignment horizontal="center" vertical="center" wrapText="1"/>
    </xf>
    <xf numFmtId="176" fontId="14" fillId="5" borderId="12" xfId="1" applyNumberFormat="1" applyFont="1" applyFill="1" applyBorder="1">
      <alignment vertical="center"/>
    </xf>
    <xf numFmtId="176" fontId="34" fillId="0" borderId="12" xfId="1" applyNumberFormat="1" applyFont="1" applyBorder="1" applyAlignment="1">
      <alignment horizontal="center" vertical="center"/>
    </xf>
    <xf numFmtId="176" fontId="0" fillId="0" borderId="12" xfId="1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0" xfId="0" applyFont="1">
      <alignment vertical="center"/>
    </xf>
    <xf numFmtId="0" fontId="0" fillId="0" borderId="0" xfId="0" applyBorder="1">
      <alignment vertical="center"/>
    </xf>
    <xf numFmtId="185" fontId="0" fillId="0" borderId="12" xfId="1" applyNumberFormat="1" applyFont="1" applyBorder="1">
      <alignment vertical="center"/>
    </xf>
    <xf numFmtId="186" fontId="0" fillId="2" borderId="6" xfId="1" applyNumberFormat="1" applyFont="1" applyFill="1" applyBorder="1">
      <alignment vertical="center"/>
    </xf>
    <xf numFmtId="186" fontId="0" fillId="2" borderId="12" xfId="1" applyNumberFormat="1" applyFont="1" applyFill="1" applyBorder="1">
      <alignment vertical="center"/>
    </xf>
    <xf numFmtId="176" fontId="7" fillId="0" borderId="10" xfId="3" applyNumberFormat="1" applyFont="1" applyFill="1" applyBorder="1" applyAlignment="1">
      <alignment vertical="center" shrinkToFit="1"/>
    </xf>
    <xf numFmtId="0" fontId="15" fillId="0" borderId="0" xfId="0" applyFont="1" applyFill="1">
      <alignment vertical="center"/>
    </xf>
    <xf numFmtId="38" fontId="14" fillId="0" borderId="12" xfId="0" applyNumberFormat="1" applyFont="1" applyFill="1" applyBorder="1" applyAlignment="1"/>
    <xf numFmtId="9" fontId="0" fillId="0" borderId="12" xfId="2" applyFont="1" applyFill="1" applyBorder="1" applyAlignment="1">
      <alignment vertical="center" wrapText="1"/>
    </xf>
    <xf numFmtId="9" fontId="0" fillId="0" borderId="12" xfId="2" applyFont="1" applyFill="1" applyBorder="1">
      <alignment vertical="center"/>
    </xf>
    <xf numFmtId="176" fontId="7" fillId="2" borderId="9" xfId="3" applyNumberFormat="1" applyFont="1" applyFill="1" applyBorder="1">
      <alignment vertical="center"/>
    </xf>
    <xf numFmtId="176" fontId="7" fillId="2" borderId="10" xfId="3" applyNumberFormat="1" applyFont="1" applyFill="1" applyBorder="1">
      <alignment vertical="center"/>
    </xf>
    <xf numFmtId="176" fontId="7" fillId="2" borderId="11" xfId="3" applyNumberFormat="1" applyFont="1" applyFill="1" applyBorder="1">
      <alignment vertical="center"/>
    </xf>
    <xf numFmtId="176" fontId="7" fillId="2" borderId="12" xfId="3" applyNumberFormat="1" applyFont="1" applyFill="1" applyBorder="1" applyAlignment="1">
      <alignment vertical="center" shrinkToFit="1"/>
    </xf>
    <xf numFmtId="176" fontId="7" fillId="2" borderId="1" xfId="3" applyNumberFormat="1" applyFont="1" applyFill="1" applyBorder="1">
      <alignment vertical="center"/>
    </xf>
    <xf numFmtId="176" fontId="7" fillId="2" borderId="2" xfId="3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19"/>
    <xf numFmtId="38" fontId="6" fillId="0" borderId="0" xfId="1" applyFont="1" applyAlignment="1"/>
    <xf numFmtId="38" fontId="6" fillId="0" borderId="0" xfId="1" applyFont="1" applyFill="1" applyAlignment="1"/>
    <xf numFmtId="38" fontId="6" fillId="0" borderId="0" xfId="1" applyFont="1" applyAlignment="1">
      <alignment horizontal="right" vertical="center"/>
    </xf>
    <xf numFmtId="0" fontId="6" fillId="0" borderId="0" xfId="19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Fill="1" applyAlignment="1">
      <alignment horizontal="center" vertical="center"/>
    </xf>
    <xf numFmtId="0" fontId="6" fillId="0" borderId="12" xfId="19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 wrapText="1"/>
    </xf>
    <xf numFmtId="0" fontId="6" fillId="0" borderId="12" xfId="19" applyBorder="1" applyAlignment="1">
      <alignment vertical="center"/>
    </xf>
    <xf numFmtId="38" fontId="6" fillId="0" borderId="12" xfId="1" applyFont="1" applyBorder="1" applyAlignment="1">
      <alignment vertical="center"/>
    </xf>
    <xf numFmtId="0" fontId="6" fillId="0" borderId="12" xfId="19" applyBorder="1" applyAlignment="1">
      <alignment vertical="center" wrapText="1"/>
    </xf>
    <xf numFmtId="0" fontId="0" fillId="0" borderId="0" xfId="0" applyAlignment="1">
      <alignment horizontal="center" vertical="center"/>
    </xf>
    <xf numFmtId="58" fontId="0" fillId="0" borderId="0" xfId="0" applyNumberFormat="1">
      <alignment vertical="center"/>
    </xf>
    <xf numFmtId="38" fontId="0" fillId="0" borderId="4" xfId="1" applyFont="1" applyBorder="1">
      <alignment vertical="center"/>
    </xf>
    <xf numFmtId="38" fontId="0" fillId="0" borderId="4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left" vertical="center" wrapText="1"/>
    </xf>
    <xf numFmtId="9" fontId="0" fillId="0" borderId="8" xfId="2" applyFont="1" applyBorder="1" applyAlignment="1">
      <alignment horizontal="right" vertical="center" wrapText="1"/>
    </xf>
    <xf numFmtId="38" fontId="14" fillId="6" borderId="23" xfId="1" applyFont="1" applyFill="1" applyBorder="1" applyAlignment="1">
      <alignment horizontal="left" vertical="center" wrapText="1"/>
    </xf>
    <xf numFmtId="9" fontId="14" fillId="6" borderId="24" xfId="2" applyFont="1" applyFill="1" applyBorder="1" applyAlignment="1">
      <alignment horizontal="right" vertical="center" wrapText="1"/>
    </xf>
    <xf numFmtId="9" fontId="14" fillId="6" borderId="25" xfId="2" applyFont="1" applyFill="1" applyBorder="1" applyAlignment="1">
      <alignment horizontal="right" vertical="center" wrapText="1"/>
    </xf>
    <xf numFmtId="38" fontId="14" fillId="6" borderId="26" xfId="1" applyFont="1" applyFill="1" applyBorder="1" applyAlignment="1">
      <alignment horizontal="left" vertical="center" wrapText="1"/>
    </xf>
    <xf numFmtId="9" fontId="14" fillId="6" borderId="27" xfId="2" applyFont="1" applyFill="1" applyBorder="1" applyAlignment="1">
      <alignment horizontal="right" vertical="center" wrapText="1"/>
    </xf>
    <xf numFmtId="9" fontId="14" fillId="6" borderId="28" xfId="2" applyFont="1" applyFill="1" applyBorder="1" applyAlignment="1">
      <alignment horizontal="right" vertical="center" wrapText="1"/>
    </xf>
    <xf numFmtId="0" fontId="0" fillId="0" borderId="4" xfId="0" applyFill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 vertical="center" wrapText="1"/>
    </xf>
    <xf numFmtId="9" fontId="0" fillId="0" borderId="4" xfId="2" applyFont="1" applyBorder="1">
      <alignment vertical="center"/>
    </xf>
    <xf numFmtId="0" fontId="35" fillId="6" borderId="29" xfId="0" applyFont="1" applyFill="1" applyBorder="1">
      <alignment vertical="center"/>
    </xf>
    <xf numFmtId="0" fontId="35" fillId="6" borderId="16" xfId="0" applyFont="1" applyFill="1" applyBorder="1" applyAlignment="1">
      <alignment horizontal="right" vertical="center"/>
    </xf>
    <xf numFmtId="0" fontId="35" fillId="6" borderId="16" xfId="0" applyFont="1" applyFill="1" applyBorder="1" applyAlignment="1">
      <alignment horizontal="right" vertical="center" wrapText="1"/>
    </xf>
    <xf numFmtId="9" fontId="35" fillId="6" borderId="16" xfId="2" applyFont="1" applyFill="1" applyBorder="1">
      <alignment vertical="center"/>
    </xf>
    <xf numFmtId="9" fontId="35" fillId="6" borderId="17" xfId="2" applyFont="1" applyFill="1" applyBorder="1">
      <alignment vertical="center"/>
    </xf>
    <xf numFmtId="38" fontId="0" fillId="7" borderId="12" xfId="1" applyFont="1" applyFill="1" applyBorder="1">
      <alignment vertical="center"/>
    </xf>
    <xf numFmtId="38" fontId="0" fillId="7" borderId="12" xfId="1" applyFont="1" applyFill="1" applyBorder="1" applyAlignment="1">
      <alignment horizontal="right" vertical="center" wrapText="1"/>
    </xf>
    <xf numFmtId="38" fontId="0" fillId="0" borderId="4" xfId="1" applyFont="1" applyBorder="1" applyAlignment="1">
      <alignment horizontal="left" vertical="center" wrapText="1"/>
    </xf>
    <xf numFmtId="38" fontId="0" fillId="0" borderId="8" xfId="1" applyFont="1" applyFill="1" applyBorder="1" applyAlignment="1">
      <alignment horizontal="right" vertical="center" wrapText="1"/>
    </xf>
    <xf numFmtId="38" fontId="0" fillId="0" borderId="8" xfId="1" applyFont="1" applyFill="1" applyBorder="1">
      <alignment vertical="center"/>
    </xf>
    <xf numFmtId="38" fontId="0" fillId="7" borderId="23" xfId="1" applyFont="1" applyFill="1" applyBorder="1" applyAlignment="1">
      <alignment horizontal="left" vertical="center" wrapText="1"/>
    </xf>
    <xf numFmtId="38" fontId="0" fillId="7" borderId="24" xfId="1" applyFont="1" applyFill="1" applyBorder="1">
      <alignment vertical="center"/>
    </xf>
    <xf numFmtId="38" fontId="0" fillId="7" borderId="24" xfId="1" applyFont="1" applyFill="1" applyBorder="1" applyAlignment="1">
      <alignment horizontal="right" vertical="center" wrapText="1"/>
    </xf>
    <xf numFmtId="38" fontId="0" fillId="7" borderId="25" xfId="1" applyFont="1" applyFill="1" applyBorder="1">
      <alignment vertical="center"/>
    </xf>
    <xf numFmtId="38" fontId="0" fillId="7" borderId="30" xfId="1" applyFont="1" applyFill="1" applyBorder="1" applyAlignment="1">
      <alignment horizontal="left" vertical="center" wrapText="1"/>
    </xf>
    <xf numFmtId="38" fontId="0" fillId="7" borderId="31" xfId="1" applyFont="1" applyFill="1" applyBorder="1">
      <alignment vertical="center"/>
    </xf>
    <xf numFmtId="38" fontId="0" fillId="7" borderId="26" xfId="1" applyFont="1" applyFill="1" applyBorder="1" applyAlignment="1">
      <alignment horizontal="left" vertical="center" wrapText="1"/>
    </xf>
    <xf numFmtId="38" fontId="0" fillId="7" borderId="27" xfId="1" applyFont="1" applyFill="1" applyBorder="1" applyAlignment="1">
      <alignment horizontal="right" vertical="center" wrapText="1"/>
    </xf>
    <xf numFmtId="38" fontId="0" fillId="7" borderId="28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21" xfId="1" applyFont="1" applyFill="1" applyBorder="1" applyAlignment="1">
      <alignment horizontal="right" vertical="center" wrapText="1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7" borderId="27" xfId="1" applyFont="1" applyFill="1" applyBorder="1">
      <alignment vertical="center"/>
    </xf>
    <xf numFmtId="38" fontId="15" fillId="8" borderId="12" xfId="1" applyFont="1" applyFill="1" applyBorder="1" applyAlignment="1">
      <alignment horizontal="right" vertical="center"/>
    </xf>
    <xf numFmtId="38" fontId="15" fillId="8" borderId="12" xfId="1" applyFont="1" applyFill="1" applyBorder="1">
      <alignment vertical="center"/>
    </xf>
    <xf numFmtId="177" fontId="15" fillId="8" borderId="12" xfId="2" applyNumberFormat="1" applyFont="1" applyFill="1" applyBorder="1">
      <alignment vertical="center"/>
    </xf>
    <xf numFmtId="38" fontId="15" fillId="2" borderId="12" xfId="1" applyFont="1" applyFill="1" applyBorder="1">
      <alignment vertical="center"/>
    </xf>
    <xf numFmtId="38" fontId="14" fillId="0" borderId="8" xfId="1" applyFont="1" applyFill="1" applyBorder="1" applyAlignment="1">
      <alignment horizontal="right" vertical="center"/>
    </xf>
    <xf numFmtId="38" fontId="0" fillId="0" borderId="27" xfId="1" applyFont="1" applyFill="1" applyBorder="1">
      <alignment vertical="center"/>
    </xf>
    <xf numFmtId="38" fontId="0" fillId="2" borderId="27" xfId="1" applyFont="1" applyFill="1" applyBorder="1">
      <alignment vertical="center"/>
    </xf>
    <xf numFmtId="38" fontId="14" fillId="0" borderId="27" xfId="1" applyNumberFormat="1" applyFont="1" applyFill="1" applyBorder="1">
      <alignment vertical="center"/>
    </xf>
    <xf numFmtId="38" fontId="14" fillId="0" borderId="8" xfId="1" applyFont="1" applyFill="1" applyBorder="1">
      <alignment vertical="center"/>
    </xf>
    <xf numFmtId="38" fontId="14" fillId="0" borderId="8" xfId="1" applyNumberFormat="1" applyFont="1" applyFill="1" applyBorder="1">
      <alignment vertical="center"/>
    </xf>
    <xf numFmtId="0" fontId="0" fillId="0" borderId="27" xfId="0" applyFill="1" applyBorder="1" applyAlignment="1"/>
    <xf numFmtId="38" fontId="14" fillId="0" borderId="27" xfId="1" applyFont="1" applyFill="1" applyBorder="1" applyAlignment="1">
      <alignment horizontal="right" vertical="center"/>
    </xf>
    <xf numFmtId="38" fontId="14" fillId="0" borderId="27" xfId="1" applyFont="1" applyFill="1" applyBorder="1">
      <alignment vertical="center"/>
    </xf>
    <xf numFmtId="176" fontId="10" fillId="0" borderId="9" xfId="3" applyNumberFormat="1" applyFont="1" applyFill="1" applyBorder="1">
      <alignment vertical="center"/>
    </xf>
    <xf numFmtId="176" fontId="10" fillId="0" borderId="10" xfId="3" applyNumberFormat="1" applyFont="1" applyFill="1" applyBorder="1">
      <alignment vertical="center"/>
    </xf>
    <xf numFmtId="176" fontId="10" fillId="0" borderId="11" xfId="3" applyNumberFormat="1" applyFont="1" applyFill="1" applyBorder="1">
      <alignment vertical="center"/>
    </xf>
    <xf numFmtId="176" fontId="10" fillId="0" borderId="12" xfId="3" applyNumberFormat="1" applyFont="1" applyFill="1" applyBorder="1" applyAlignment="1">
      <alignment vertical="center" shrinkToFit="1"/>
    </xf>
    <xf numFmtId="176" fontId="38" fillId="0" borderId="0" xfId="3" applyNumberFormat="1" applyFont="1" applyFill="1">
      <alignment vertical="center"/>
    </xf>
    <xf numFmtId="176" fontId="39" fillId="0" borderId="0" xfId="3" applyNumberFormat="1" applyFont="1">
      <alignment vertical="center"/>
    </xf>
    <xf numFmtId="176" fontId="38" fillId="0" borderId="0" xfId="3" applyNumberFormat="1" applyFont="1" applyAlignment="1">
      <alignment vertical="center" wrapText="1"/>
    </xf>
    <xf numFmtId="176" fontId="38" fillId="0" borderId="0" xfId="3" applyNumberFormat="1" applyFont="1">
      <alignment vertical="center"/>
    </xf>
    <xf numFmtId="176" fontId="39" fillId="0" borderId="0" xfId="3" applyNumberFormat="1" applyFont="1" applyFill="1">
      <alignment vertical="center"/>
    </xf>
    <xf numFmtId="176" fontId="10" fillId="0" borderId="4" xfId="3" applyNumberFormat="1" applyFont="1" applyFill="1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15" fillId="0" borderId="0" xfId="20">
      <alignment vertical="center"/>
    </xf>
    <xf numFmtId="0" fontId="0" fillId="0" borderId="22" xfId="0" applyBorder="1">
      <alignment vertical="center"/>
    </xf>
    <xf numFmtId="187" fontId="0" fillId="0" borderId="22" xfId="0" applyNumberFormat="1" applyBorder="1">
      <alignment vertical="center"/>
    </xf>
    <xf numFmtId="187" fontId="0" fillId="0" borderId="21" xfId="0" applyNumberFormat="1" applyBorder="1">
      <alignment vertical="center"/>
    </xf>
    <xf numFmtId="187" fontId="0" fillId="0" borderId="22" xfId="0" applyNumberFormat="1" applyFill="1" applyBorder="1">
      <alignment vertical="center"/>
    </xf>
    <xf numFmtId="0" fontId="0" fillId="0" borderId="5" xfId="0" applyBorder="1" applyAlignment="1">
      <alignment horizontal="center" vertical="center"/>
    </xf>
    <xf numFmtId="187" fontId="0" fillId="0" borderId="35" xfId="0" applyNumberFormat="1" applyBorder="1">
      <alignment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187" fontId="0" fillId="0" borderId="36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87" fontId="0" fillId="0" borderId="0" xfId="0" applyNumberFormat="1" applyBorder="1">
      <alignment vertical="center"/>
    </xf>
    <xf numFmtId="38" fontId="1" fillId="2" borderId="12" xfId="1" applyFont="1" applyFill="1" applyBorder="1">
      <alignment vertical="center"/>
    </xf>
    <xf numFmtId="0" fontId="41" fillId="0" borderId="0" xfId="0" applyFont="1">
      <alignment vertical="center"/>
    </xf>
    <xf numFmtId="38" fontId="14" fillId="0" borderId="12" xfId="1" applyFont="1" applyBorder="1">
      <alignment vertical="center"/>
    </xf>
    <xf numFmtId="21" fontId="0" fillId="0" borderId="0" xfId="0" applyNumberFormat="1">
      <alignment vertical="center"/>
    </xf>
    <xf numFmtId="0" fontId="35" fillId="0" borderId="0" xfId="0" applyFont="1" applyFill="1" applyBorder="1">
      <alignment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right" vertical="center" wrapText="1"/>
    </xf>
    <xf numFmtId="9" fontId="34" fillId="0" borderId="0" xfId="2" applyFont="1" applyFill="1" applyBorder="1">
      <alignment vertical="center"/>
    </xf>
    <xf numFmtId="0" fontId="42" fillId="0" borderId="0" xfId="0" applyFont="1">
      <alignment vertical="center"/>
    </xf>
    <xf numFmtId="38" fontId="0" fillId="0" borderId="0" xfId="0" applyNumberFormat="1">
      <alignment vertical="center"/>
    </xf>
    <xf numFmtId="38" fontId="0" fillId="5" borderId="12" xfId="1" applyFont="1" applyFill="1" applyBorder="1" applyAlignment="1">
      <alignment horizontal="center" vertical="center" wrapText="1"/>
    </xf>
    <xf numFmtId="9" fontId="0" fillId="5" borderId="12" xfId="2" applyFont="1" applyFill="1" applyBorder="1">
      <alignment vertical="center"/>
    </xf>
    <xf numFmtId="9" fontId="0" fillId="5" borderId="12" xfId="2" applyFont="1" applyFill="1" applyBorder="1" applyAlignment="1">
      <alignment vertical="center" wrapText="1"/>
    </xf>
    <xf numFmtId="38" fontId="33" fillId="0" borderId="0" xfId="1" applyFont="1" applyFill="1">
      <alignment vertical="center"/>
    </xf>
    <xf numFmtId="181" fontId="0" fillId="0" borderId="22" xfId="0" applyNumberFormat="1" applyBorder="1" applyAlignment="1">
      <alignment horizontal="center" vertical="center"/>
    </xf>
    <xf numFmtId="181" fontId="0" fillId="0" borderId="21" xfId="0" applyNumberFormat="1" applyBorder="1">
      <alignment vertical="center"/>
    </xf>
    <xf numFmtId="181" fontId="0" fillId="0" borderId="22" xfId="0" applyNumberFormat="1" applyBorder="1">
      <alignment vertical="center"/>
    </xf>
    <xf numFmtId="181" fontId="0" fillId="0" borderId="36" xfId="0" applyNumberFormat="1" applyBorder="1">
      <alignment vertical="center"/>
    </xf>
    <xf numFmtId="181" fontId="0" fillId="0" borderId="35" xfId="0" applyNumberFormat="1" applyBorder="1">
      <alignment vertical="center"/>
    </xf>
    <xf numFmtId="181" fontId="0" fillId="0" borderId="8" xfId="0" applyNumberFormat="1" applyBorder="1" applyAlignment="1">
      <alignment horizontal="center" vertical="center"/>
    </xf>
    <xf numFmtId="38" fontId="0" fillId="7" borderId="29" xfId="1" applyFont="1" applyFill="1" applyBorder="1" applyAlignment="1">
      <alignment horizontal="left" vertical="center" wrapText="1"/>
    </xf>
    <xf numFmtId="38" fontId="0" fillId="7" borderId="16" xfId="1" applyFont="1" applyFill="1" applyBorder="1" applyAlignment="1">
      <alignment horizontal="right" vertical="center" wrapText="1"/>
    </xf>
    <xf numFmtId="38" fontId="0" fillId="7" borderId="17" xfId="1" applyFont="1" applyFill="1" applyBorder="1" applyAlignment="1">
      <alignment horizontal="right" vertical="center" wrapText="1"/>
    </xf>
    <xf numFmtId="9" fontId="33" fillId="0" borderId="0" xfId="0" applyNumberFormat="1" applyFont="1">
      <alignment vertical="center"/>
    </xf>
    <xf numFmtId="9" fontId="33" fillId="0" borderId="0" xfId="2" applyFont="1">
      <alignment vertical="center"/>
    </xf>
    <xf numFmtId="9" fontId="0" fillId="9" borderId="12" xfId="2" applyFont="1" applyFill="1" applyBorder="1" applyAlignment="1">
      <alignment vertical="center" wrapText="1"/>
    </xf>
    <xf numFmtId="181" fontId="28" fillId="0" borderId="4" xfId="0" applyNumberFormat="1" applyFont="1" applyBorder="1" applyAlignment="1">
      <alignment horizontal="right" vertical="center"/>
    </xf>
    <xf numFmtId="0" fontId="0" fillId="0" borderId="8" xfId="0" applyBorder="1">
      <alignment vertical="center"/>
    </xf>
    <xf numFmtId="0" fontId="29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176" fontId="28" fillId="0" borderId="4" xfId="0" applyNumberFormat="1" applyFont="1" applyBorder="1" applyAlignment="1">
      <alignment horizontal="center" vertical="center"/>
    </xf>
    <xf numFmtId="176" fontId="28" fillId="0" borderId="21" xfId="0" applyNumberFormat="1" applyFont="1" applyBorder="1">
      <alignment vertical="center"/>
    </xf>
    <xf numFmtId="176" fontId="3" fillId="0" borderId="0" xfId="3" applyNumberFormat="1" applyFont="1" applyBorder="1" applyAlignment="1">
      <alignment horizontal="center" vertical="center" wrapText="1"/>
    </xf>
    <xf numFmtId="176" fontId="3" fillId="0" borderId="0" xfId="3" applyNumberFormat="1" applyFont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" xfId="3" applyNumberFormat="1" applyFont="1" applyFill="1" applyBorder="1" applyAlignment="1">
      <alignment horizontal="center" vertical="center"/>
    </xf>
    <xf numFmtId="176" fontId="7" fillId="0" borderId="3" xfId="3" applyNumberFormat="1" applyFont="1" applyFill="1" applyBorder="1" applyAlignment="1">
      <alignment horizontal="center" vertical="center"/>
    </xf>
    <xf numFmtId="176" fontId="7" fillId="0" borderId="12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9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0" fontId="23" fillId="0" borderId="9" xfId="22" applyFont="1" applyBorder="1" applyAlignment="1">
      <alignment horizontal="right"/>
    </xf>
    <xf numFmtId="0" fontId="23" fillId="0" borderId="10" xfId="22" applyFont="1" applyBorder="1" applyAlignment="1">
      <alignment horizontal="right"/>
    </xf>
    <xf numFmtId="0" fontId="23" fillId="0" borderId="11" xfId="22" applyFont="1" applyBorder="1" applyAlignment="1">
      <alignment horizontal="right"/>
    </xf>
    <xf numFmtId="0" fontId="26" fillId="0" borderId="9" xfId="22" applyFont="1" applyBorder="1" applyAlignment="1">
      <alignment horizontal="left"/>
    </xf>
    <xf numFmtId="0" fontId="26" fillId="0" borderId="11" xfId="22" applyFont="1" applyBorder="1" applyAlignment="1">
      <alignment horizontal="left"/>
    </xf>
    <xf numFmtId="0" fontId="26" fillId="0" borderId="12" xfId="22" applyFont="1" applyBorder="1" applyAlignment="1">
      <alignment horizontal="center"/>
    </xf>
    <xf numFmtId="0" fontId="26" fillId="0" borderId="4" xfId="22" applyFont="1" applyBorder="1" applyAlignment="1">
      <alignment horizontal="left"/>
    </xf>
    <xf numFmtId="0" fontId="26" fillId="0" borderId="8" xfId="22" applyFont="1" applyBorder="1" applyAlignment="1">
      <alignment horizontal="left"/>
    </xf>
    <xf numFmtId="0" fontId="26" fillId="0" borderId="1" xfId="22" applyFont="1" applyBorder="1" applyAlignment="1">
      <alignment horizontal="left" vertical="center"/>
    </xf>
    <xf numFmtId="0" fontId="26" fillId="0" borderId="3" xfId="22" applyFont="1" applyBorder="1" applyAlignment="1">
      <alignment horizontal="left" vertical="center"/>
    </xf>
    <xf numFmtId="0" fontId="26" fillId="0" borderId="5" xfId="22" applyFont="1" applyBorder="1" applyAlignment="1">
      <alignment horizontal="left" vertical="center"/>
    </xf>
    <xf numFmtId="0" fontId="26" fillId="0" borderId="7" xfId="22" applyFont="1" applyBorder="1" applyAlignment="1">
      <alignment horizontal="left" vertical="center"/>
    </xf>
    <xf numFmtId="0" fontId="26" fillId="0" borderId="4" xfId="22" applyFont="1" applyBorder="1" applyAlignment="1">
      <alignment horizontal="center"/>
    </xf>
    <xf numFmtId="0" fontId="26" fillId="0" borderId="8" xfId="22" applyFont="1" applyBorder="1" applyAlignment="1">
      <alignment horizontal="center"/>
    </xf>
    <xf numFmtId="0" fontId="25" fillId="0" borderId="9" xfId="22" applyFont="1" applyBorder="1" applyAlignment="1">
      <alignment horizontal="center" vertical="center" wrapText="1"/>
    </xf>
    <xf numFmtId="0" fontId="25" fillId="0" borderId="11" xfId="22" applyFont="1" applyBorder="1" applyAlignment="1">
      <alignment horizontal="center" vertical="center" wrapText="1"/>
    </xf>
    <xf numFmtId="0" fontId="25" fillId="0" borderId="4" xfId="22" applyFont="1" applyBorder="1" applyAlignment="1">
      <alignment horizontal="left"/>
    </xf>
    <xf numFmtId="0" fontId="25" fillId="0" borderId="8" xfId="22" applyFont="1" applyBorder="1" applyAlignment="1">
      <alignment horizontal="left"/>
    </xf>
    <xf numFmtId="0" fontId="25" fillId="0" borderId="4" xfId="22" applyFont="1" applyBorder="1" applyAlignment="1">
      <alignment horizontal="center"/>
    </xf>
    <xf numFmtId="0" fontId="25" fillId="0" borderId="8" xfId="22" applyFont="1" applyBorder="1" applyAlignment="1">
      <alignment horizontal="center"/>
    </xf>
    <xf numFmtId="0" fontId="26" fillId="0" borderId="9" xfId="22" applyFont="1" applyBorder="1" applyAlignment="1">
      <alignment horizontal="center"/>
    </xf>
    <xf numFmtId="0" fontId="26" fillId="0" borderId="11" xfId="22" applyFont="1" applyBorder="1" applyAlignment="1">
      <alignment horizontal="center"/>
    </xf>
  </cellXfs>
  <cellStyles count="25">
    <cellStyle name="パーセント" xfId="2" builtinId="5"/>
    <cellStyle name="パーセント 2" xfId="4"/>
    <cellStyle name="パーセント 2 2" xfId="5"/>
    <cellStyle name="パーセント 3" xfId="6"/>
    <cellStyle name="パーセント 4" xfId="24"/>
    <cellStyle name="パーセント()" xfId="7"/>
    <cellStyle name="パーセント(0.00)" xfId="8"/>
    <cellStyle name="パーセント[0.00]" xfId="9"/>
    <cellStyle name="桁区切り" xfId="1" builtinId="6"/>
    <cellStyle name="桁区切り 2" xfId="10"/>
    <cellStyle name="桁区切り 2 2" xfId="11"/>
    <cellStyle name="桁区切り 3" xfId="3"/>
    <cellStyle name="桁区切り 4" xfId="12"/>
    <cellStyle name="桁区切り 5" xfId="13"/>
    <cellStyle name="桁区切り 6" xfId="14"/>
    <cellStyle name="見出し１" xfId="15"/>
    <cellStyle name="折り返し" xfId="16"/>
    <cellStyle name="標準" xfId="0" builtinId="0"/>
    <cellStyle name="標準 2" xfId="17"/>
    <cellStyle name="標準 3" xfId="18"/>
    <cellStyle name="標準 3 2" xfId="19"/>
    <cellStyle name="標準 3 3" xfId="23"/>
    <cellStyle name="標準 4" xfId="20"/>
    <cellStyle name="標準 5" xfId="21"/>
    <cellStyle name="標準 6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1273969</xdr:colOff>
      <xdr:row>0</xdr:row>
      <xdr:rowOff>83344</xdr:rowOff>
    </xdr:from>
    <xdr:to>
      <xdr:col>4</xdr:col>
      <xdr:colOff>23813</xdr:colOff>
      <xdr:row>2</xdr:row>
      <xdr:rowOff>226219</xdr:rowOff>
    </xdr:to>
    <xdr:sp macro="" textlink="">
      <xdr:nvSpPr>
        <xdr:cNvPr id="2" name="正方形/長方形 1"/>
        <xdr:cNvSpPr/>
      </xdr:nvSpPr>
      <xdr:spPr>
        <a:xfrm>
          <a:off x="5476875" y="83344"/>
          <a:ext cx="1369219" cy="476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資料</a:t>
          </a:r>
          <a:r>
            <a:rPr kumimoji="1" lang="en-US" altLang="ja-JP" sz="2000"/>
            <a:t>No.1</a:t>
          </a:r>
          <a:endParaRPr kumimoji="1" lang="ja-JP" altLang="en-US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9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1" sqref="G11"/>
    </sheetView>
  </sheetViews>
  <sheetFormatPr defaultRowHeight="13.5"/>
  <cols>
    <col min="1" max="1" width="38.625" style="140" customWidth="1"/>
    <col min="2" max="2" width="16.625" style="140" customWidth="1"/>
    <col min="3" max="3" width="17.125" style="140" customWidth="1"/>
    <col min="4" max="4" width="17.125" style="175" customWidth="1"/>
    <col min="5" max="5" width="9" style="97"/>
    <col min="6" max="6" width="13.25" style="97" bestFit="1" customWidth="1"/>
    <col min="7" max="16384" width="9" style="97"/>
  </cols>
  <sheetData>
    <row r="1" spans="1:6" ht="13.5" customHeight="1">
      <c r="A1" s="361" t="s">
        <v>130</v>
      </c>
      <c r="B1" s="361"/>
      <c r="C1" s="361"/>
      <c r="D1" s="361"/>
    </row>
    <row r="2" spans="1:6" ht="13.5" customHeight="1">
      <c r="A2" s="361"/>
      <c r="B2" s="361"/>
      <c r="C2" s="361"/>
      <c r="D2" s="361"/>
    </row>
    <row r="3" spans="1:6" ht="18.75">
      <c r="A3" s="361" t="s">
        <v>572</v>
      </c>
      <c r="B3" s="361"/>
      <c r="C3" s="361"/>
      <c r="D3" s="361"/>
    </row>
    <row r="4" spans="1:6" ht="17.25">
      <c r="A4" s="141"/>
      <c r="B4" s="142"/>
      <c r="C4" s="142"/>
      <c r="D4" s="173" t="s">
        <v>131</v>
      </c>
    </row>
    <row r="5" spans="1:6">
      <c r="A5" s="362" t="s">
        <v>132</v>
      </c>
      <c r="B5" s="364" t="s">
        <v>133</v>
      </c>
      <c r="C5" s="366" t="s">
        <v>134</v>
      </c>
      <c r="D5" s="368" t="s">
        <v>135</v>
      </c>
    </row>
    <row r="6" spans="1:6">
      <c r="A6" s="363"/>
      <c r="B6" s="365"/>
      <c r="C6" s="367"/>
      <c r="D6" s="369"/>
    </row>
    <row r="7" spans="1:6" ht="17.25" customHeight="1">
      <c r="A7" s="143" t="s">
        <v>136</v>
      </c>
      <c r="B7" s="163"/>
      <c r="C7" s="144"/>
      <c r="D7" s="153"/>
    </row>
    <row r="8" spans="1:6" ht="17.25" customHeight="1">
      <c r="A8" s="145" t="s">
        <v>137</v>
      </c>
      <c r="B8" s="164"/>
      <c r="C8" s="146"/>
      <c r="D8" s="154"/>
    </row>
    <row r="9" spans="1:6" ht="17.25" customHeight="1">
      <c r="A9" s="147" t="s">
        <v>294</v>
      </c>
      <c r="B9" s="155">
        <v>32767304</v>
      </c>
      <c r="C9" s="148">
        <v>25797879</v>
      </c>
      <c r="D9" s="149">
        <v>6969425</v>
      </c>
      <c r="F9" s="205"/>
    </row>
    <row r="10" spans="1:6" ht="17.25" customHeight="1">
      <c r="A10" s="145" t="s">
        <v>293</v>
      </c>
      <c r="B10" s="155">
        <v>613180</v>
      </c>
      <c r="C10" s="148">
        <v>568992</v>
      </c>
      <c r="D10" s="149">
        <v>44188</v>
      </c>
    </row>
    <row r="11" spans="1:6" ht="17.25" customHeight="1">
      <c r="A11" s="145" t="s">
        <v>292</v>
      </c>
      <c r="B11" s="155">
        <v>622121</v>
      </c>
      <c r="C11" s="148">
        <v>446688</v>
      </c>
      <c r="D11" s="149">
        <v>175433</v>
      </c>
    </row>
    <row r="12" spans="1:6" ht="17.25" customHeight="1">
      <c r="A12" s="145" t="s">
        <v>351</v>
      </c>
      <c r="B12" s="155">
        <v>40200</v>
      </c>
      <c r="C12" s="155">
        <v>11400</v>
      </c>
      <c r="D12" s="149">
        <v>28800</v>
      </c>
    </row>
    <row r="13" spans="1:6" ht="17.25" customHeight="1">
      <c r="A13" s="159" t="s">
        <v>138</v>
      </c>
      <c r="B13" s="150">
        <v>34042805</v>
      </c>
      <c r="C13" s="150">
        <v>26824959</v>
      </c>
      <c r="D13" s="152">
        <v>7217846</v>
      </c>
    </row>
    <row r="14" spans="1:6" ht="17.25" customHeight="1">
      <c r="A14" s="145" t="s">
        <v>139</v>
      </c>
      <c r="B14" s="163"/>
      <c r="C14" s="144"/>
      <c r="D14" s="153"/>
    </row>
    <row r="15" spans="1:6" ht="17.25" customHeight="1">
      <c r="A15" s="145" t="s">
        <v>578</v>
      </c>
      <c r="B15" s="164"/>
      <c r="C15" s="146"/>
      <c r="D15" s="154"/>
    </row>
    <row r="16" spans="1:6" ht="17.25" customHeight="1">
      <c r="A16" s="145" t="s">
        <v>576</v>
      </c>
      <c r="B16" s="155">
        <v>636000</v>
      </c>
      <c r="C16" s="148">
        <v>0</v>
      </c>
      <c r="D16" s="149">
        <v>636000</v>
      </c>
    </row>
    <row r="17" spans="1:4" ht="17.25" customHeight="1">
      <c r="A17" s="145" t="s">
        <v>580</v>
      </c>
      <c r="B17" s="155">
        <v>3603058</v>
      </c>
      <c r="C17" s="148">
        <v>0</v>
      </c>
      <c r="D17" s="149">
        <v>3603058</v>
      </c>
    </row>
    <row r="18" spans="1:4" ht="17.25" customHeight="1">
      <c r="A18" s="159" t="s">
        <v>577</v>
      </c>
      <c r="B18" s="150">
        <v>4239058</v>
      </c>
      <c r="C18" s="150">
        <v>0</v>
      </c>
      <c r="D18" s="152">
        <v>4239058</v>
      </c>
    </row>
    <row r="19" spans="1:4" ht="17.25" customHeight="1">
      <c r="A19" s="145" t="s">
        <v>579</v>
      </c>
      <c r="B19" s="164"/>
      <c r="C19" s="146"/>
      <c r="D19" s="154"/>
    </row>
    <row r="20" spans="1:4" ht="17.25" customHeight="1">
      <c r="A20" s="145" t="s">
        <v>296</v>
      </c>
      <c r="B20" s="155">
        <v>456763</v>
      </c>
      <c r="C20" s="148">
        <v>318365</v>
      </c>
      <c r="D20" s="149">
        <v>138398</v>
      </c>
    </row>
    <row r="21" spans="1:4" ht="17.25" customHeight="1">
      <c r="A21" s="145" t="s">
        <v>325</v>
      </c>
      <c r="B21" s="155">
        <v>2065950</v>
      </c>
      <c r="C21" s="148">
        <v>3231270</v>
      </c>
      <c r="D21" s="149">
        <v>-1165320</v>
      </c>
    </row>
    <row r="22" spans="1:4" ht="17.25" customHeight="1">
      <c r="A22" s="145" t="s">
        <v>297</v>
      </c>
      <c r="B22" s="155">
        <v>116000</v>
      </c>
      <c r="C22" s="148">
        <v>116000</v>
      </c>
      <c r="D22" s="149">
        <v>0</v>
      </c>
    </row>
    <row r="23" spans="1:4" ht="17.25" customHeight="1">
      <c r="A23" s="145" t="s">
        <v>298</v>
      </c>
      <c r="B23" s="155">
        <v>1306740</v>
      </c>
      <c r="C23" s="148">
        <v>1306740</v>
      </c>
      <c r="D23" s="149">
        <v>0</v>
      </c>
    </row>
    <row r="24" spans="1:4" ht="17.25" customHeight="1">
      <c r="A24" s="145" t="s">
        <v>420</v>
      </c>
      <c r="B24" s="155">
        <v>1000</v>
      </c>
      <c r="C24" s="148">
        <v>1000</v>
      </c>
      <c r="D24" s="149">
        <v>0</v>
      </c>
    </row>
    <row r="25" spans="1:4" ht="17.25" customHeight="1">
      <c r="A25" s="159" t="s">
        <v>299</v>
      </c>
      <c r="B25" s="151">
        <v>3946453</v>
      </c>
      <c r="C25" s="156">
        <v>4973375</v>
      </c>
      <c r="D25" s="152">
        <v>-1026922</v>
      </c>
    </row>
    <row r="26" spans="1:4" ht="17.25" customHeight="1">
      <c r="A26" s="159" t="s">
        <v>140</v>
      </c>
      <c r="B26" s="150">
        <v>8185511</v>
      </c>
      <c r="C26" s="151">
        <v>4973375</v>
      </c>
      <c r="D26" s="152">
        <v>3212136</v>
      </c>
    </row>
    <row r="27" spans="1:4" ht="17.25" customHeight="1">
      <c r="A27" s="159" t="s">
        <v>141</v>
      </c>
      <c r="B27" s="150">
        <v>42228316</v>
      </c>
      <c r="C27" s="151">
        <v>31798334</v>
      </c>
      <c r="D27" s="152">
        <v>10429982</v>
      </c>
    </row>
    <row r="28" spans="1:4" ht="17.25" customHeight="1">
      <c r="A28" s="145" t="s">
        <v>142</v>
      </c>
      <c r="B28" s="163"/>
      <c r="C28" s="144"/>
      <c r="D28" s="153"/>
    </row>
    <row r="29" spans="1:4" ht="17.25" customHeight="1">
      <c r="A29" s="145" t="s">
        <v>143</v>
      </c>
      <c r="B29" s="164"/>
      <c r="C29" s="146"/>
      <c r="D29" s="154"/>
    </row>
    <row r="30" spans="1:4" ht="17.25" customHeight="1">
      <c r="A30" s="145" t="s">
        <v>301</v>
      </c>
      <c r="B30" s="165">
        <v>1869013</v>
      </c>
      <c r="C30" s="170">
        <v>1641108</v>
      </c>
      <c r="D30" s="154">
        <v>227905</v>
      </c>
    </row>
    <row r="31" spans="1:4" ht="17.25" customHeight="1">
      <c r="A31" s="145" t="s">
        <v>300</v>
      </c>
      <c r="B31" s="155">
        <v>3840658</v>
      </c>
      <c r="C31" s="148">
        <v>4178154</v>
      </c>
      <c r="D31" s="149">
        <v>-337496</v>
      </c>
    </row>
    <row r="32" spans="1:4" ht="17.25" customHeight="1">
      <c r="A32" s="145" t="s">
        <v>302</v>
      </c>
      <c r="B32" s="155">
        <v>8925052</v>
      </c>
      <c r="C32" s="148">
        <v>3587575</v>
      </c>
      <c r="D32" s="149">
        <v>5337477</v>
      </c>
    </row>
    <row r="33" spans="1:4" ht="17.25" customHeight="1">
      <c r="A33" s="145" t="s">
        <v>303</v>
      </c>
      <c r="B33" s="155">
        <v>70000</v>
      </c>
      <c r="C33" s="148">
        <v>70000</v>
      </c>
      <c r="D33" s="149">
        <v>0</v>
      </c>
    </row>
    <row r="34" spans="1:4" ht="17.25" customHeight="1">
      <c r="A34" s="145" t="s">
        <v>304</v>
      </c>
      <c r="B34" s="155">
        <v>401700</v>
      </c>
      <c r="C34" s="148">
        <v>447700</v>
      </c>
      <c r="D34" s="149">
        <v>-46000</v>
      </c>
    </row>
    <row r="35" spans="1:4" ht="17.25" customHeight="1">
      <c r="A35" s="159" t="s">
        <v>144</v>
      </c>
      <c r="B35" s="151">
        <v>15106423</v>
      </c>
      <c r="C35" s="156">
        <v>9924537</v>
      </c>
      <c r="D35" s="152">
        <v>5181886</v>
      </c>
    </row>
    <row r="36" spans="1:4" ht="17.25" customHeight="1">
      <c r="A36" s="145" t="s">
        <v>145</v>
      </c>
      <c r="B36" s="163"/>
      <c r="C36" s="144"/>
      <c r="D36" s="153"/>
    </row>
    <row r="37" spans="1:4" ht="17.25">
      <c r="A37" s="145" t="s">
        <v>326</v>
      </c>
      <c r="B37" s="165">
        <v>567000</v>
      </c>
      <c r="C37" s="170">
        <v>1458000</v>
      </c>
      <c r="D37" s="174">
        <v>-891000</v>
      </c>
    </row>
    <row r="38" spans="1:4" ht="17.25">
      <c r="A38" s="145" t="s">
        <v>305</v>
      </c>
      <c r="B38" s="172">
        <v>636000</v>
      </c>
      <c r="C38" s="171">
        <v>0</v>
      </c>
      <c r="D38" s="174">
        <v>636000</v>
      </c>
    </row>
    <row r="39" spans="1:4" ht="17.25">
      <c r="A39" s="159" t="s">
        <v>146</v>
      </c>
      <c r="B39" s="151">
        <v>1203000</v>
      </c>
      <c r="C39" s="151">
        <v>1458000</v>
      </c>
      <c r="D39" s="152">
        <v>-255000</v>
      </c>
    </row>
    <row r="40" spans="1:4" ht="17.25" customHeight="1">
      <c r="A40" s="159" t="s">
        <v>147</v>
      </c>
      <c r="B40" s="151">
        <v>16309423</v>
      </c>
      <c r="C40" s="156">
        <v>11382537</v>
      </c>
      <c r="D40" s="152">
        <v>4926886</v>
      </c>
    </row>
    <row r="41" spans="1:4" ht="17.25" customHeight="1">
      <c r="A41" s="145" t="s">
        <v>148</v>
      </c>
      <c r="B41" s="163"/>
      <c r="C41" s="144"/>
      <c r="D41" s="153"/>
    </row>
    <row r="42" spans="1:4" ht="17.25" customHeight="1">
      <c r="A42" s="145" t="s">
        <v>149</v>
      </c>
      <c r="B42" s="164"/>
      <c r="C42" s="146"/>
      <c r="D42" s="154"/>
    </row>
    <row r="43" spans="1:4" ht="17.25" customHeight="1">
      <c r="A43" s="159" t="s">
        <v>150</v>
      </c>
      <c r="B43" s="155">
        <v>0</v>
      </c>
      <c r="C43" s="148">
        <v>0</v>
      </c>
      <c r="D43" s="149">
        <v>0</v>
      </c>
    </row>
    <row r="44" spans="1:4" ht="17.25" customHeight="1">
      <c r="A44" s="145" t="s">
        <v>151</v>
      </c>
      <c r="B44" s="166">
        <v>25918893</v>
      </c>
      <c r="C44" s="157">
        <v>20415797</v>
      </c>
      <c r="D44" s="158">
        <v>5503096</v>
      </c>
    </row>
    <row r="45" spans="1:4" ht="17.25" customHeight="1">
      <c r="A45" s="145" t="s">
        <v>307</v>
      </c>
      <c r="B45" s="161">
        <v>-3603058</v>
      </c>
      <c r="C45" s="161">
        <v>0</v>
      </c>
      <c r="D45" s="359">
        <v>-3603058</v>
      </c>
    </row>
    <row r="46" spans="1:4" ht="17.25" customHeight="1">
      <c r="A46" s="159" t="s">
        <v>152</v>
      </c>
      <c r="B46" s="150">
        <v>25918893</v>
      </c>
      <c r="C46" s="157">
        <v>20415797</v>
      </c>
      <c r="D46" s="152">
        <v>5503096</v>
      </c>
    </row>
    <row r="47" spans="1:4" ht="17.25" customHeight="1">
      <c r="A47" s="160" t="s">
        <v>153</v>
      </c>
      <c r="B47" s="150">
        <v>42228316</v>
      </c>
      <c r="C47" s="151">
        <v>31798334</v>
      </c>
      <c r="D47" s="152">
        <v>10429982</v>
      </c>
    </row>
    <row r="49" spans="2:3">
      <c r="B49" s="162">
        <v>0</v>
      </c>
      <c r="C49" s="162">
        <v>0</v>
      </c>
    </row>
  </sheetData>
  <mergeCells count="6">
    <mergeCell ref="A1:D2"/>
    <mergeCell ref="A3:D3"/>
    <mergeCell ref="A5:A6"/>
    <mergeCell ref="B5:B6"/>
    <mergeCell ref="C5:C6"/>
    <mergeCell ref="D5:D6"/>
  </mergeCells>
  <phoneticPr fontId="4"/>
  <printOptions horizontalCentered="1"/>
  <pageMargins left="0.62992125984251968" right="3.937007874015748E-2" top="0.74803149606299213" bottom="0.74803149606299213" header="0.31496062992125984" footer="0.31496062992125984"/>
  <pageSetup paperSize="9" orientation="portrait" horizontalDpi="4294967293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2:V54"/>
  <sheetViews>
    <sheetView zoomScale="80" zoomScaleNormal="80" workbookViewId="0">
      <pane xSplit="1" ySplit="3" topLeftCell="B4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3.5"/>
  <cols>
    <col min="1" max="1" width="19.125" customWidth="1"/>
    <col min="2" max="7" width="10.75" customWidth="1"/>
    <col min="8" max="8" width="7.5" customWidth="1"/>
    <col min="9" max="9" width="10.875" style="198" customWidth="1"/>
    <col min="10" max="11" width="10.875" customWidth="1"/>
    <col min="12" max="12" width="10.875" style="198" customWidth="1"/>
    <col min="13" max="14" width="10.875" style="232" customWidth="1"/>
    <col min="15" max="15" width="12.125" style="232" customWidth="1"/>
    <col min="16" max="16" width="10.875" style="232" customWidth="1"/>
    <col min="17" max="17" width="10.875" customWidth="1"/>
    <col min="18" max="18" width="10.25" customWidth="1"/>
    <col min="19" max="19" width="13.75" style="201" bestFit="1" customWidth="1"/>
    <col min="20" max="20" width="3.5" customWidth="1"/>
    <col min="21" max="21" width="19.625" customWidth="1"/>
    <col min="22" max="22" width="10.5" bestFit="1" customWidth="1"/>
  </cols>
  <sheetData>
    <row r="2" spans="1:22" ht="18.75">
      <c r="A2" s="85" t="s">
        <v>348</v>
      </c>
    </row>
    <row r="3" spans="1:22" ht="40.5">
      <c r="A3" s="77"/>
      <c r="B3" s="168" t="s">
        <v>473</v>
      </c>
      <c r="C3" s="48" t="s">
        <v>409</v>
      </c>
      <c r="D3" s="202" t="s">
        <v>411</v>
      </c>
      <c r="E3" s="98" t="s">
        <v>474</v>
      </c>
      <c r="F3" s="48" t="s">
        <v>413</v>
      </c>
      <c r="G3" s="48" t="s">
        <v>410</v>
      </c>
      <c r="H3" s="48"/>
      <c r="I3" s="199" t="s">
        <v>434</v>
      </c>
      <c r="J3" s="48" t="s">
        <v>451</v>
      </c>
      <c r="K3" s="48" t="s">
        <v>453</v>
      </c>
      <c r="L3" s="199" t="s">
        <v>346</v>
      </c>
      <c r="M3" s="98" t="s">
        <v>442</v>
      </c>
      <c r="N3" s="98" t="s">
        <v>543</v>
      </c>
      <c r="O3" s="168" t="s">
        <v>454</v>
      </c>
      <c r="P3" s="199" t="s">
        <v>414</v>
      </c>
      <c r="Q3" s="48" t="s">
        <v>456</v>
      </c>
      <c r="R3" s="167" t="s">
        <v>458</v>
      </c>
      <c r="S3" s="202" t="s">
        <v>412</v>
      </c>
      <c r="V3" s="212" t="s">
        <v>353</v>
      </c>
    </row>
    <row r="4" spans="1:22" ht="14.25">
      <c r="A4" s="88" t="str">
        <f>'３．直接・共通費用'!C5</f>
        <v>謝金</v>
      </c>
      <c r="B4" s="50">
        <f>IFERROR(INDEX(事業別PL!$C$8:$U$100,MATCH($A4,事業別PL!$B$8:$B$100,0),MATCH(B$3,事業別PL!$C$7:$AE$7,0)),"")</f>
        <v>353400</v>
      </c>
      <c r="C4" s="50">
        <f>IFERROR(INDEX(事業別PL!$C$8:$U$100,MATCH($A4,事業別PL!$B$8:$B$100,0),MATCH(C$3,事業別PL!$C$7:$AE$7,0)),"")</f>
        <v>109500</v>
      </c>
      <c r="D4" s="233">
        <f>SUM(B4:C4)</f>
        <v>462900</v>
      </c>
      <c r="E4" s="50">
        <f>IFERROR(INDEX(事業別PL!$C$8:$U$100,MATCH($A4,事業別PL!$B$8:$B$100,0),MATCH(E$3,事業別PL!$C$7:$AE$7,0)),"")</f>
        <v>7100</v>
      </c>
      <c r="F4" s="50">
        <f>IFERROR(INDEX(事業別PL!$C$8:$U$100,MATCH($A4,事業別PL!$B$8:$B$100,0),MATCH(F$3,事業別PL!$C$7:$AE$7,0)),"")</f>
        <v>188700</v>
      </c>
      <c r="G4" s="50">
        <f>IFERROR(INDEX(事業別PL!$C$8:$U$100,MATCH($A4,事業別PL!$B$8:$B$100,0),MATCH(G$3,事業別PL!$C$7:$AE$7,0)),"")</f>
        <v>31200</v>
      </c>
      <c r="H4" s="50" t="str">
        <f>IFERROR(INDEX(事業別PL!$C$8:$U$100,MATCH($A4,事業別PL!$B$8:$B$100,0),MATCH(H$3,事業別PL!$C$7:$AE$7,0)),"")</f>
        <v/>
      </c>
      <c r="I4" s="200">
        <f>SUM(E4:H4)</f>
        <v>227000</v>
      </c>
      <c r="J4" s="50">
        <f>IFERROR(INDEX(事業別PL!$C$8:$U$100,MATCH($A4,事業別PL!$B$8:$B$100,0),MATCH(J$3,事業別PL!$C$7:$AE$7,0)),"")</f>
        <v>0</v>
      </c>
      <c r="K4" s="50">
        <f>IFERROR(INDEX(事業別PL!$C$8:$U$100,MATCH($A4,事業別PL!$B$8:$B$100,0),MATCH(K$3,事業別PL!$C$7:$AE$7,0)),"")</f>
        <v>0</v>
      </c>
      <c r="L4" s="200">
        <f>SUM(J4:K4)</f>
        <v>0</v>
      </c>
      <c r="M4" s="50" t="str">
        <f>IFERROR(INDEX(事業別PL!$C$8:$U$100,MATCH($A4,事業別PL!$B$8:$B$100,0),MATCH(M$3,事業別PL!$C$7:$AE$7,0)),"")</f>
        <v/>
      </c>
      <c r="N4" s="50">
        <f>IFERROR(INDEX(事業別PL!$C$8:$U$100,MATCH($A4,事業別PL!$B$8:$B$100,0),MATCH(N$3,事業別PL!$C$7:$AE$7,0)),"")</f>
        <v>28400</v>
      </c>
      <c r="O4" s="50">
        <f>IFERROR(INDEX(事業別PL!$C$8:$U$100,MATCH($A4,事業別PL!$B$8:$B$100,0),MATCH(O$3,事業別PL!$C$7:$AE$7,0)),"")</f>
        <v>0</v>
      </c>
      <c r="P4" s="200">
        <f>SUM(M4:O4)</f>
        <v>28400</v>
      </c>
      <c r="Q4" s="50">
        <f>IFERROR(INDEX(事業別PL!$C$8:$U$100,MATCH($A4,事業別PL!$B$8:$B$100,0),MATCH(Q$3,事業別PL!$C$7:$AE$7,0)),"")</f>
        <v>0</v>
      </c>
      <c r="R4" s="50">
        <f>IFERROR(INDEX(事業別PL!$C$8:$U$100,MATCH($A4,事業別PL!$B$8:$B$100,0),MATCH(R$3,事業別PL!$C$7:$AE$7,0)),"")</f>
        <v>0</v>
      </c>
      <c r="S4" s="200">
        <f t="shared" ref="S4:S53" si="0">SUM(Q4:R4)</f>
        <v>0</v>
      </c>
      <c r="U4" s="342">
        <f t="shared" ref="U4:U28" si="1">SUM(S4,P4,L4,I4,D4)</f>
        <v>718300</v>
      </c>
      <c r="V4" s="32" t="str">
        <f t="shared" ref="V4:V28" si="2">IF(U4=0,"非表示","表示")</f>
        <v>表示</v>
      </c>
    </row>
    <row r="5" spans="1:22" ht="14.25" hidden="1">
      <c r="A5" s="88" t="str">
        <f>'３．直接・共通費用'!C6</f>
        <v>会議室使用料</v>
      </c>
      <c r="B5" s="50" t="str">
        <f>IFERROR(INDEX(事業別PL!$C$8:$U$100,MATCH($A5,事業別PL!$B$8:$B$100,0),MATCH(B$3,事業別PL!$C$7:$AE$7,0)),"")</f>
        <v/>
      </c>
      <c r="C5" s="50" t="str">
        <f>IFERROR(INDEX(事業別PL!$C$8:$U$100,MATCH($A5,事業別PL!$B$8:$B$100,0),MATCH(C$3,事業別PL!$C$7:$AE$7,0)),"")</f>
        <v/>
      </c>
      <c r="D5" s="233">
        <f t="shared" ref="D5:D53" si="3">SUM(B5:C5)</f>
        <v>0</v>
      </c>
      <c r="E5" s="50" t="str">
        <f>IFERROR(INDEX(事業別PL!$C$8:$U$100,MATCH($A5,事業別PL!$B$8:$B$100,0),MATCH(E$3,事業別PL!$C$7:$AE$7,0)),"")</f>
        <v/>
      </c>
      <c r="F5" s="50" t="str">
        <f>IFERROR(INDEX(事業別PL!$C$8:$U$100,MATCH($A5,事業別PL!$B$8:$B$100,0),MATCH(F$3,事業別PL!$C$7:$AE$7,0)),"")</f>
        <v/>
      </c>
      <c r="G5" s="50" t="str">
        <f>IFERROR(INDEX(事業別PL!$C$8:$U$100,MATCH($A5,事業別PL!$B$8:$B$100,0),MATCH(G$3,事業別PL!$C$7:$AE$7,0)),"")</f>
        <v/>
      </c>
      <c r="H5" s="50" t="str">
        <f>IFERROR(INDEX(事業別PL!$C$8:$U$100,MATCH($A5,事業別PL!$B$8:$B$100,0),MATCH(H$3,事業別PL!$C$7:$AE$7,0)),"")</f>
        <v/>
      </c>
      <c r="I5" s="200">
        <f t="shared" ref="I5:I53" si="4">SUM(E5:H5)</f>
        <v>0</v>
      </c>
      <c r="J5" s="50" t="str">
        <f>IFERROR(INDEX(事業別PL!$C$8:$U$100,MATCH($A5,事業別PL!$B$8:$B$100,0),MATCH(J$3,事業別PL!$C$7:$AE$7,0)),"")</f>
        <v/>
      </c>
      <c r="K5" s="50" t="str">
        <f>IFERROR(INDEX(事業別PL!$C$8:$U$100,MATCH($A5,事業別PL!$B$8:$B$100,0),MATCH(K$3,事業別PL!$C$7:$AE$7,0)),"")</f>
        <v/>
      </c>
      <c r="L5" s="200">
        <f t="shared" ref="L5:L53" si="5">SUM(J5:K5)</f>
        <v>0</v>
      </c>
      <c r="M5" s="50" t="str">
        <f>IFERROR(INDEX(事業別PL!$C$8:$U$100,MATCH($A5,事業別PL!$B$8:$B$100,0),MATCH(M$3,事業別PL!$C$7:$AE$7,0)),"")</f>
        <v/>
      </c>
      <c r="N5" s="50" t="str">
        <f>IFERROR(INDEX(事業別PL!$C$8:$U$100,MATCH($A5,事業別PL!$B$8:$B$100,0),MATCH(N$3,事業別PL!$C$7:$AE$7,0)),"")</f>
        <v/>
      </c>
      <c r="O5" s="50" t="str">
        <f>IFERROR(INDEX(事業別PL!$C$8:$U$100,MATCH($A5,事業別PL!$B$8:$B$100,0),MATCH(O$3,事業別PL!$C$7:$AE$7,0)),"")</f>
        <v/>
      </c>
      <c r="P5" s="200">
        <f t="shared" ref="P5:P53" si="6">SUM(M5:O5)</f>
        <v>0</v>
      </c>
      <c r="Q5" s="50" t="str">
        <f>IFERROR(INDEX(事業別PL!$C$8:$U$100,MATCH($A5,事業別PL!$B$8:$B$100,0),MATCH(Q$3,事業別PL!$C$7:$AE$7,0)),"")</f>
        <v/>
      </c>
      <c r="R5" s="50" t="str">
        <f>IFERROR(INDEX(事業別PL!$C$8:$U$100,MATCH($A5,事業別PL!$B$8:$B$100,0),MATCH(R$3,事業別PL!$C$7:$AE$7,0)),"")</f>
        <v/>
      </c>
      <c r="S5" s="200">
        <f t="shared" si="0"/>
        <v>0</v>
      </c>
      <c r="U5" s="342">
        <f t="shared" si="1"/>
        <v>0</v>
      </c>
      <c r="V5" s="32" t="str">
        <f t="shared" si="2"/>
        <v>非表示</v>
      </c>
    </row>
    <row r="6" spans="1:22" ht="14.25">
      <c r="A6" s="88" t="str">
        <f>'３．直接・共通費用'!C7</f>
        <v>会議費</v>
      </c>
      <c r="B6" s="50">
        <f>IFERROR(INDEX(事業別PL!$C$8:$U$100,MATCH($A6,事業別PL!$B$8:$B$100,0),MATCH(B$3,事業別PL!$C$7:$AE$7,0)),"")</f>
        <v>243140</v>
      </c>
      <c r="C6" s="50">
        <f>IFERROR(INDEX(事業別PL!$C$8:$U$100,MATCH($A6,事業別PL!$B$8:$B$100,0),MATCH(C$3,事業別PL!$C$7:$AE$7,0)),"")</f>
        <v>58308</v>
      </c>
      <c r="D6" s="233">
        <f t="shared" si="3"/>
        <v>301448</v>
      </c>
      <c r="E6" s="50">
        <f>IFERROR(INDEX(事業別PL!$C$8:$U$100,MATCH($A6,事業別PL!$B$8:$B$100,0),MATCH(E$3,事業別PL!$C$7:$AE$7,0)),"")</f>
        <v>22143</v>
      </c>
      <c r="F6" s="50">
        <f>IFERROR(INDEX(事業別PL!$C$8:$U$100,MATCH($A6,事業別PL!$B$8:$B$100,0),MATCH(F$3,事業別PL!$C$7:$AE$7,0)),"")</f>
        <v>141280</v>
      </c>
      <c r="G6" s="50">
        <f>IFERROR(INDEX(事業別PL!$C$8:$U$100,MATCH($A6,事業別PL!$B$8:$B$100,0),MATCH(G$3,事業別PL!$C$7:$AE$7,0)),"")</f>
        <v>0</v>
      </c>
      <c r="H6" s="50" t="str">
        <f>IFERROR(INDEX(事業別PL!$C$8:$U$100,MATCH($A6,事業別PL!$B$8:$B$100,0),MATCH(H$3,事業別PL!$C$7:$AE$7,0)),"")</f>
        <v/>
      </c>
      <c r="I6" s="200">
        <f t="shared" si="4"/>
        <v>163423</v>
      </c>
      <c r="J6" s="50">
        <f>IFERROR(INDEX(事業別PL!$C$8:$U$100,MATCH($A6,事業別PL!$B$8:$B$100,0),MATCH(J$3,事業別PL!$C$7:$AE$7,0)),"")</f>
        <v>0</v>
      </c>
      <c r="K6" s="50">
        <f>IFERROR(INDEX(事業別PL!$C$8:$U$100,MATCH($A6,事業別PL!$B$8:$B$100,0),MATCH(K$3,事業別PL!$C$7:$AE$7,0)),"")</f>
        <v>0</v>
      </c>
      <c r="L6" s="200">
        <f t="shared" si="5"/>
        <v>0</v>
      </c>
      <c r="M6" s="50" t="str">
        <f>IFERROR(INDEX(事業別PL!$C$8:$U$100,MATCH($A6,事業別PL!$B$8:$B$100,0),MATCH(M$3,事業別PL!$C$7:$AE$7,0)),"")</f>
        <v/>
      </c>
      <c r="N6" s="50">
        <f>IFERROR(INDEX(事業別PL!$C$8:$U$100,MATCH($A6,事業別PL!$B$8:$B$100,0),MATCH(N$3,事業別PL!$C$7:$AE$7,0)),"")</f>
        <v>338651</v>
      </c>
      <c r="O6" s="50">
        <f>IFERROR(INDEX(事業別PL!$C$8:$U$100,MATCH($A6,事業別PL!$B$8:$B$100,0),MATCH(O$3,事業別PL!$C$7:$AE$7,0)),"")</f>
        <v>0</v>
      </c>
      <c r="P6" s="200">
        <f t="shared" si="6"/>
        <v>338651</v>
      </c>
      <c r="Q6" s="50">
        <f>IFERROR(INDEX(事業別PL!$C$8:$U$100,MATCH($A6,事業別PL!$B$8:$B$100,0),MATCH(Q$3,事業別PL!$C$7:$AE$7,0)),"")</f>
        <v>96656</v>
      </c>
      <c r="R6" s="50">
        <f>IFERROR(INDEX(事業別PL!$C$8:$U$100,MATCH($A6,事業別PL!$B$8:$B$100,0),MATCH(R$3,事業別PL!$C$7:$AE$7,0)),"")</f>
        <v>138572</v>
      </c>
      <c r="S6" s="200">
        <f>SUM(Q6:R6)</f>
        <v>235228</v>
      </c>
      <c r="U6" s="342">
        <f t="shared" si="1"/>
        <v>1038750</v>
      </c>
      <c r="V6" s="32" t="str">
        <f t="shared" si="2"/>
        <v>表示</v>
      </c>
    </row>
    <row r="7" spans="1:22" ht="14.25" hidden="1">
      <c r="A7" s="88" t="str">
        <f>'３．直接・共通費用'!C8</f>
        <v>会場借料</v>
      </c>
      <c r="B7" s="50">
        <f>IFERROR(INDEX(事業別PL!$C$8:$U$100,MATCH($A7,事業別PL!$B$8:$B$100,0),MATCH(B$3,事業別PL!$C$7:$AE$7,0)),"")</f>
        <v>0</v>
      </c>
      <c r="C7" s="50">
        <f>IFERROR(INDEX(事業別PL!$C$8:$U$100,MATCH($A7,事業別PL!$B$8:$B$100,0),MATCH(C$3,事業別PL!$C$7:$AE$7,0)),"")</f>
        <v>0</v>
      </c>
      <c r="D7" s="233">
        <f t="shared" si="3"/>
        <v>0</v>
      </c>
      <c r="E7" s="50">
        <f>IFERROR(INDEX(事業別PL!$C$8:$U$100,MATCH($A7,事業別PL!$B$8:$B$100,0),MATCH(E$3,事業別PL!$C$7:$AE$7,0)),"")</f>
        <v>0</v>
      </c>
      <c r="F7" s="50">
        <f>IFERROR(INDEX(事業別PL!$C$8:$U$100,MATCH($A7,事業別PL!$B$8:$B$100,0),MATCH(F$3,事業別PL!$C$7:$AE$7,0)),"")</f>
        <v>0</v>
      </c>
      <c r="G7" s="50">
        <f>IFERROR(INDEX(事業別PL!$C$8:$U$100,MATCH($A7,事業別PL!$B$8:$B$100,0),MATCH(G$3,事業別PL!$C$7:$AE$7,0)),"")</f>
        <v>0</v>
      </c>
      <c r="H7" s="50" t="str">
        <f>IFERROR(INDEX(事業別PL!$C$8:$U$100,MATCH($A7,事業別PL!$B$8:$B$100,0),MATCH(H$3,事業別PL!$C$7:$AE$7,0)),"")</f>
        <v/>
      </c>
      <c r="I7" s="200">
        <f t="shared" si="4"/>
        <v>0</v>
      </c>
      <c r="J7" s="50">
        <f>IFERROR(INDEX(事業別PL!$C$8:$U$100,MATCH($A7,事業別PL!$B$8:$B$100,0),MATCH(J$3,事業別PL!$C$7:$AE$7,0)),"")</f>
        <v>0</v>
      </c>
      <c r="K7" s="50">
        <f>IFERROR(INDEX(事業別PL!$C$8:$U$100,MATCH($A7,事業別PL!$B$8:$B$100,0),MATCH(K$3,事業別PL!$C$7:$AE$7,0)),"")</f>
        <v>0</v>
      </c>
      <c r="L7" s="200">
        <f t="shared" si="5"/>
        <v>0</v>
      </c>
      <c r="M7" s="50" t="str">
        <f>IFERROR(INDEX(事業別PL!$C$8:$U$100,MATCH($A7,事業別PL!$B$8:$B$100,0),MATCH(M$3,事業別PL!$C$7:$AE$7,0)),"")</f>
        <v/>
      </c>
      <c r="N7" s="50">
        <f>IFERROR(INDEX(事業別PL!$C$8:$U$100,MATCH($A7,事業別PL!$B$8:$B$100,0),MATCH(N$3,事業別PL!$C$7:$AE$7,0)),"")</f>
        <v>0</v>
      </c>
      <c r="O7" s="50">
        <f>IFERROR(INDEX(事業別PL!$C$8:$U$100,MATCH($A7,事業別PL!$B$8:$B$100,0),MATCH(O$3,事業別PL!$C$7:$AE$7,0)),"")</f>
        <v>0</v>
      </c>
      <c r="P7" s="200">
        <f t="shared" si="6"/>
        <v>0</v>
      </c>
      <c r="Q7" s="50">
        <f>IFERROR(INDEX(事業別PL!$C$8:$U$100,MATCH($A7,事業別PL!$B$8:$B$100,0),MATCH(Q$3,事業別PL!$C$7:$AE$7,0)),"")</f>
        <v>0</v>
      </c>
      <c r="R7" s="50">
        <f>IFERROR(INDEX(事業別PL!$C$8:$U$100,MATCH($A7,事業別PL!$B$8:$B$100,0),MATCH(R$3,事業別PL!$C$7:$AE$7,0)),"")</f>
        <v>0</v>
      </c>
      <c r="S7" s="200">
        <f t="shared" si="0"/>
        <v>0</v>
      </c>
      <c r="U7" s="342">
        <f t="shared" si="1"/>
        <v>0</v>
      </c>
      <c r="V7" s="32" t="str">
        <f t="shared" si="2"/>
        <v>非表示</v>
      </c>
    </row>
    <row r="8" spans="1:22" ht="14.25" hidden="1">
      <c r="A8" s="88" t="str">
        <f>'３．直接・共通費用'!C9</f>
        <v>原稿執筆料</v>
      </c>
      <c r="B8" s="50">
        <f>IFERROR(INDEX(事業別PL!$C$8:$U$100,MATCH($A8,事業別PL!$B$8:$B$100,0),MATCH(B$3,事業別PL!$C$7:$AE$7,0)),"")</f>
        <v>0</v>
      </c>
      <c r="C8" s="50">
        <f>IFERROR(INDEX(事業別PL!$C$8:$U$100,MATCH($A8,事業別PL!$B$8:$B$100,0),MATCH(C$3,事業別PL!$C$7:$AE$7,0)),"")</f>
        <v>0</v>
      </c>
      <c r="D8" s="233">
        <f t="shared" si="3"/>
        <v>0</v>
      </c>
      <c r="E8" s="50">
        <f>IFERROR(INDEX(事業別PL!$C$8:$U$100,MATCH($A8,事業別PL!$B$8:$B$100,0),MATCH(E$3,事業別PL!$C$7:$AE$7,0)),"")</f>
        <v>0</v>
      </c>
      <c r="F8" s="50">
        <f>IFERROR(INDEX(事業別PL!$C$8:$U$100,MATCH($A8,事業別PL!$B$8:$B$100,0),MATCH(F$3,事業別PL!$C$7:$AE$7,0)),"")</f>
        <v>0</v>
      </c>
      <c r="G8" s="50">
        <f>IFERROR(INDEX(事業別PL!$C$8:$U$100,MATCH($A8,事業別PL!$B$8:$B$100,0),MATCH(G$3,事業別PL!$C$7:$AE$7,0)),"")</f>
        <v>0</v>
      </c>
      <c r="H8" s="50" t="str">
        <f>IFERROR(INDEX(事業別PL!$C$8:$U$100,MATCH($A8,事業別PL!$B$8:$B$100,0),MATCH(H$3,事業別PL!$C$7:$AE$7,0)),"")</f>
        <v/>
      </c>
      <c r="I8" s="200">
        <f t="shared" si="4"/>
        <v>0</v>
      </c>
      <c r="J8" s="50">
        <f>IFERROR(INDEX(事業別PL!$C$8:$U$100,MATCH($A8,事業別PL!$B$8:$B$100,0),MATCH(J$3,事業別PL!$C$7:$AE$7,0)),"")</f>
        <v>0</v>
      </c>
      <c r="K8" s="50">
        <f>IFERROR(INDEX(事業別PL!$C$8:$U$100,MATCH($A8,事業別PL!$B$8:$B$100,0),MATCH(K$3,事業別PL!$C$7:$AE$7,0)),"")</f>
        <v>0</v>
      </c>
      <c r="L8" s="200">
        <f t="shared" si="5"/>
        <v>0</v>
      </c>
      <c r="M8" s="50" t="str">
        <f>IFERROR(INDEX(事業別PL!$C$8:$U$100,MATCH($A8,事業別PL!$B$8:$B$100,0),MATCH(M$3,事業別PL!$C$7:$AE$7,0)),"")</f>
        <v/>
      </c>
      <c r="N8" s="50">
        <f>IFERROR(INDEX(事業別PL!$C$8:$U$100,MATCH($A8,事業別PL!$B$8:$B$100,0),MATCH(N$3,事業別PL!$C$7:$AE$7,0)),"")</f>
        <v>0</v>
      </c>
      <c r="O8" s="50">
        <f>IFERROR(INDEX(事業別PL!$C$8:$U$100,MATCH($A8,事業別PL!$B$8:$B$100,0),MATCH(O$3,事業別PL!$C$7:$AE$7,0)),"")</f>
        <v>0</v>
      </c>
      <c r="P8" s="200">
        <f t="shared" si="6"/>
        <v>0</v>
      </c>
      <c r="Q8" s="50">
        <f>IFERROR(INDEX(事業別PL!$C$8:$U$100,MATCH($A8,事業別PL!$B$8:$B$100,0),MATCH(Q$3,事業別PL!$C$7:$AE$7,0)),"")</f>
        <v>0</v>
      </c>
      <c r="R8" s="50">
        <f>IFERROR(INDEX(事業別PL!$C$8:$U$100,MATCH($A8,事業別PL!$B$8:$B$100,0),MATCH(R$3,事業別PL!$C$7:$AE$7,0)),"")</f>
        <v>0</v>
      </c>
      <c r="S8" s="200">
        <f t="shared" si="0"/>
        <v>0</v>
      </c>
      <c r="U8" s="342">
        <f t="shared" si="1"/>
        <v>0</v>
      </c>
      <c r="V8" s="32" t="str">
        <f t="shared" si="2"/>
        <v>非表示</v>
      </c>
    </row>
    <row r="9" spans="1:22" ht="14.25" hidden="1">
      <c r="A9" s="88" t="str">
        <f>'３．直接・共通費用'!C10</f>
        <v>提出資料作成費</v>
      </c>
      <c r="B9" s="50" t="str">
        <f>IFERROR(INDEX(事業別PL!$C$8:$U$100,MATCH($A9,事業別PL!$B$8:$B$100,0),MATCH(B$3,事業別PL!$C$7:$AE$7,0)),"")</f>
        <v/>
      </c>
      <c r="C9" s="50" t="str">
        <f>IFERROR(INDEX(事業別PL!$C$8:$U$100,MATCH($A9,事業別PL!$B$8:$B$100,0),MATCH(C$3,事業別PL!$C$7:$AE$7,0)),"")</f>
        <v/>
      </c>
      <c r="D9" s="233">
        <f t="shared" si="3"/>
        <v>0</v>
      </c>
      <c r="E9" s="50" t="str">
        <f>IFERROR(INDEX(事業別PL!$C$8:$U$100,MATCH($A9,事業別PL!$B$8:$B$100,0),MATCH(E$3,事業別PL!$C$7:$AE$7,0)),"")</f>
        <v/>
      </c>
      <c r="F9" s="50" t="str">
        <f>IFERROR(INDEX(事業別PL!$C$8:$U$100,MATCH($A9,事業別PL!$B$8:$B$100,0),MATCH(F$3,事業別PL!$C$7:$AE$7,0)),"")</f>
        <v/>
      </c>
      <c r="G9" s="50" t="str">
        <f>IFERROR(INDEX(事業別PL!$C$8:$U$100,MATCH($A9,事業別PL!$B$8:$B$100,0),MATCH(G$3,事業別PL!$C$7:$AE$7,0)),"")</f>
        <v/>
      </c>
      <c r="H9" s="50" t="str">
        <f>IFERROR(INDEX(事業別PL!$C$8:$U$100,MATCH($A9,事業別PL!$B$8:$B$100,0),MATCH(H$3,事業別PL!$C$7:$AE$7,0)),"")</f>
        <v/>
      </c>
      <c r="I9" s="200">
        <f t="shared" si="4"/>
        <v>0</v>
      </c>
      <c r="J9" s="50" t="str">
        <f>IFERROR(INDEX(事業別PL!$C$8:$U$100,MATCH($A9,事業別PL!$B$8:$B$100,0),MATCH(J$3,事業別PL!$C$7:$AE$7,0)),"")</f>
        <v/>
      </c>
      <c r="K9" s="50" t="str">
        <f>IFERROR(INDEX(事業別PL!$C$8:$U$100,MATCH($A9,事業別PL!$B$8:$B$100,0),MATCH(K$3,事業別PL!$C$7:$AE$7,0)),"")</f>
        <v/>
      </c>
      <c r="L9" s="200">
        <f t="shared" si="5"/>
        <v>0</v>
      </c>
      <c r="M9" s="50" t="str">
        <f>IFERROR(INDEX(事業別PL!$C$8:$U$100,MATCH($A9,事業別PL!$B$8:$B$100,0),MATCH(M$3,事業別PL!$C$7:$AE$7,0)),"")</f>
        <v/>
      </c>
      <c r="N9" s="50" t="str">
        <f>IFERROR(INDEX(事業別PL!$C$8:$U$100,MATCH($A9,事業別PL!$B$8:$B$100,0),MATCH(N$3,事業別PL!$C$7:$AE$7,0)),"")</f>
        <v/>
      </c>
      <c r="O9" s="50" t="str">
        <f>IFERROR(INDEX(事業別PL!$C$8:$U$100,MATCH($A9,事業別PL!$B$8:$B$100,0),MATCH(O$3,事業別PL!$C$7:$AE$7,0)),"")</f>
        <v/>
      </c>
      <c r="P9" s="200">
        <f t="shared" si="6"/>
        <v>0</v>
      </c>
      <c r="Q9" s="50" t="str">
        <f>IFERROR(INDEX(事業別PL!$C$8:$U$100,MATCH($A9,事業別PL!$B$8:$B$100,0),MATCH(Q$3,事業別PL!$C$7:$AE$7,0)),"")</f>
        <v/>
      </c>
      <c r="R9" s="50" t="str">
        <f>IFERROR(INDEX(事業別PL!$C$8:$U$100,MATCH($A9,事業別PL!$B$8:$B$100,0),MATCH(R$3,事業別PL!$C$7:$AE$7,0)),"")</f>
        <v/>
      </c>
      <c r="S9" s="200">
        <f t="shared" si="0"/>
        <v>0</v>
      </c>
      <c r="U9" s="342">
        <f t="shared" si="1"/>
        <v>0</v>
      </c>
      <c r="V9" s="32" t="str">
        <f t="shared" si="2"/>
        <v>非表示</v>
      </c>
    </row>
    <row r="10" spans="1:22" ht="14.25" hidden="1">
      <c r="A10" s="88" t="str">
        <f>'３．直接・共通費用'!C11</f>
        <v>解説資料作成費</v>
      </c>
      <c r="B10" s="50" t="str">
        <f>IFERROR(INDEX(事業別PL!$C$8:$U$100,MATCH($A10,事業別PL!$B$8:$B$100,0),MATCH(B$3,事業別PL!$C$7:$AE$7,0)),"")</f>
        <v/>
      </c>
      <c r="C10" s="50" t="str">
        <f>IFERROR(INDEX(事業別PL!$C$8:$U$100,MATCH($A10,事業別PL!$B$8:$B$100,0),MATCH(C$3,事業別PL!$C$7:$AE$7,0)),"")</f>
        <v/>
      </c>
      <c r="D10" s="233">
        <f t="shared" si="3"/>
        <v>0</v>
      </c>
      <c r="E10" s="50" t="str">
        <f>IFERROR(INDEX(事業別PL!$C$8:$U$100,MATCH($A10,事業別PL!$B$8:$B$100,0),MATCH(E$3,事業別PL!$C$7:$AE$7,0)),"")</f>
        <v/>
      </c>
      <c r="F10" s="50" t="str">
        <f>IFERROR(INDEX(事業別PL!$C$8:$U$100,MATCH($A10,事業別PL!$B$8:$B$100,0),MATCH(F$3,事業別PL!$C$7:$AE$7,0)),"")</f>
        <v/>
      </c>
      <c r="G10" s="50" t="str">
        <f>IFERROR(INDEX(事業別PL!$C$8:$U$100,MATCH($A10,事業別PL!$B$8:$B$100,0),MATCH(G$3,事業別PL!$C$7:$AE$7,0)),"")</f>
        <v/>
      </c>
      <c r="H10" s="50" t="str">
        <f>IFERROR(INDEX(事業別PL!$C$8:$U$100,MATCH($A10,事業別PL!$B$8:$B$100,0),MATCH(H$3,事業別PL!$C$7:$AE$7,0)),"")</f>
        <v/>
      </c>
      <c r="I10" s="200">
        <f t="shared" si="4"/>
        <v>0</v>
      </c>
      <c r="J10" s="50" t="str">
        <f>IFERROR(INDEX(事業別PL!$C$8:$U$100,MATCH($A10,事業別PL!$B$8:$B$100,0),MATCH(J$3,事業別PL!$C$7:$AE$7,0)),"")</f>
        <v/>
      </c>
      <c r="K10" s="50" t="str">
        <f>IFERROR(INDEX(事業別PL!$C$8:$U$100,MATCH($A10,事業別PL!$B$8:$B$100,0),MATCH(K$3,事業別PL!$C$7:$AE$7,0)),"")</f>
        <v/>
      </c>
      <c r="L10" s="200">
        <f t="shared" si="5"/>
        <v>0</v>
      </c>
      <c r="M10" s="50" t="str">
        <f>IFERROR(INDEX(事業別PL!$C$8:$U$100,MATCH($A10,事業別PL!$B$8:$B$100,0),MATCH(M$3,事業別PL!$C$7:$AE$7,0)),"")</f>
        <v/>
      </c>
      <c r="N10" s="50" t="str">
        <f>IFERROR(INDEX(事業別PL!$C$8:$U$100,MATCH($A10,事業別PL!$B$8:$B$100,0),MATCH(N$3,事業別PL!$C$7:$AE$7,0)),"")</f>
        <v/>
      </c>
      <c r="O10" s="50" t="str">
        <f>IFERROR(INDEX(事業別PL!$C$8:$U$100,MATCH($A10,事業別PL!$B$8:$B$100,0),MATCH(O$3,事業別PL!$C$7:$AE$7,0)),"")</f>
        <v/>
      </c>
      <c r="P10" s="200">
        <f t="shared" si="6"/>
        <v>0</v>
      </c>
      <c r="Q10" s="50" t="str">
        <f>IFERROR(INDEX(事業別PL!$C$8:$U$100,MATCH($A10,事業別PL!$B$8:$B$100,0),MATCH(Q$3,事業別PL!$C$7:$AE$7,0)),"")</f>
        <v/>
      </c>
      <c r="R10" s="50" t="str">
        <f>IFERROR(INDEX(事業別PL!$C$8:$U$100,MATCH($A10,事業別PL!$B$8:$B$100,0),MATCH(R$3,事業別PL!$C$7:$AE$7,0)),"")</f>
        <v/>
      </c>
      <c r="S10" s="200">
        <f t="shared" si="0"/>
        <v>0</v>
      </c>
      <c r="U10" s="342">
        <f t="shared" si="1"/>
        <v>0</v>
      </c>
      <c r="V10" s="32" t="str">
        <f t="shared" si="2"/>
        <v>非表示</v>
      </c>
    </row>
    <row r="11" spans="1:22" ht="14.25">
      <c r="A11" s="88" t="str">
        <f>'３．直接・共通費用'!C12</f>
        <v>講演費</v>
      </c>
      <c r="B11" s="50">
        <f>IFERROR(INDEX(事業別PL!$C$8:$U$100,MATCH($A11,事業別PL!$B$8:$B$100,0),MATCH(B$3,事業別PL!$C$7:$AE$7,0)),"")</f>
        <v>0</v>
      </c>
      <c r="C11" s="50">
        <f>IFERROR(INDEX(事業別PL!$C$8:$U$100,MATCH($A11,事業別PL!$B$8:$B$100,0),MATCH(C$3,事業別PL!$C$7:$AE$7,0)),"")</f>
        <v>0</v>
      </c>
      <c r="D11" s="233">
        <f t="shared" si="3"/>
        <v>0</v>
      </c>
      <c r="E11" s="50">
        <f>IFERROR(INDEX(事業別PL!$C$8:$U$100,MATCH($A11,事業別PL!$B$8:$B$100,0),MATCH(E$3,事業別PL!$C$7:$AE$7,0)),"")</f>
        <v>0</v>
      </c>
      <c r="F11" s="50">
        <f>IFERROR(INDEX(事業別PL!$C$8:$U$100,MATCH($A11,事業別PL!$B$8:$B$100,0),MATCH(F$3,事業別PL!$C$7:$AE$7,0)),"")</f>
        <v>0</v>
      </c>
      <c r="G11" s="50">
        <f>IFERROR(INDEX(事業別PL!$C$8:$U$100,MATCH($A11,事業別PL!$B$8:$B$100,0),MATCH(G$3,事業別PL!$C$7:$AE$7,0)),"")</f>
        <v>0</v>
      </c>
      <c r="H11" s="50" t="str">
        <f>IFERROR(INDEX(事業別PL!$C$8:$U$100,MATCH($A11,事業別PL!$B$8:$B$100,0),MATCH(H$3,事業別PL!$C$7:$AE$7,0)),"")</f>
        <v/>
      </c>
      <c r="I11" s="200">
        <f t="shared" si="4"/>
        <v>0</v>
      </c>
      <c r="J11" s="50">
        <f>IFERROR(INDEX(事業別PL!$C$8:$U$100,MATCH($A11,事業別PL!$B$8:$B$100,0),MATCH(J$3,事業別PL!$C$7:$AE$7,0)),"")</f>
        <v>0</v>
      </c>
      <c r="K11" s="50">
        <f>IFERROR(INDEX(事業別PL!$C$8:$U$100,MATCH($A11,事業別PL!$B$8:$B$100,0),MATCH(K$3,事業別PL!$C$7:$AE$7,0)),"")</f>
        <v>0</v>
      </c>
      <c r="L11" s="200">
        <f t="shared" si="5"/>
        <v>0</v>
      </c>
      <c r="M11" s="50" t="str">
        <f>IFERROR(INDEX(事業別PL!$C$8:$U$100,MATCH($A11,事業別PL!$B$8:$B$100,0),MATCH(M$3,事業別PL!$C$7:$AE$7,0)),"")</f>
        <v/>
      </c>
      <c r="N11" s="50">
        <f>IFERROR(INDEX(事業別PL!$C$8:$U$100,MATCH($A11,事業別PL!$B$8:$B$100,0),MATCH(N$3,事業別PL!$C$7:$AE$7,0)),"")</f>
        <v>30000</v>
      </c>
      <c r="O11" s="50">
        <f>IFERROR(INDEX(事業別PL!$C$8:$U$100,MATCH($A11,事業別PL!$B$8:$B$100,0),MATCH(O$3,事業別PL!$C$7:$AE$7,0)),"")</f>
        <v>0</v>
      </c>
      <c r="P11" s="200">
        <f t="shared" si="6"/>
        <v>30000</v>
      </c>
      <c r="Q11" s="50">
        <f>IFERROR(INDEX(事業別PL!$C$8:$U$100,MATCH($A11,事業別PL!$B$8:$B$100,0),MATCH(Q$3,事業別PL!$C$7:$AE$7,0)),"")</f>
        <v>0</v>
      </c>
      <c r="R11" s="50">
        <f>IFERROR(INDEX(事業別PL!$C$8:$U$100,MATCH($A11,事業別PL!$B$8:$B$100,0),MATCH(R$3,事業別PL!$C$7:$AE$7,0)),"")</f>
        <v>0</v>
      </c>
      <c r="S11" s="200">
        <f t="shared" si="0"/>
        <v>0</v>
      </c>
      <c r="U11" s="342">
        <f t="shared" si="1"/>
        <v>30000</v>
      </c>
      <c r="V11" s="32" t="str">
        <f t="shared" si="2"/>
        <v>表示</v>
      </c>
    </row>
    <row r="12" spans="1:22" ht="14.25" hidden="1">
      <c r="A12" s="88" t="str">
        <f>'３．直接・共通費用'!C13</f>
        <v>テキスト制作費</v>
      </c>
      <c r="B12" s="50">
        <f>IFERROR(INDEX(事業別PL!$C$8:$U$100,MATCH($A12,事業別PL!$B$8:$B$100,0),MATCH(B$3,事業別PL!$C$7:$AE$7,0)),"")</f>
        <v>0</v>
      </c>
      <c r="C12" s="50">
        <f>IFERROR(INDEX(事業別PL!$C$8:$U$100,MATCH($A12,事業別PL!$B$8:$B$100,0),MATCH(C$3,事業別PL!$C$7:$AE$7,0)),"")</f>
        <v>0</v>
      </c>
      <c r="D12" s="233">
        <f t="shared" si="3"/>
        <v>0</v>
      </c>
      <c r="E12" s="50">
        <f>IFERROR(INDEX(事業別PL!$C$8:$U$100,MATCH($A12,事業別PL!$B$8:$B$100,0),MATCH(E$3,事業別PL!$C$7:$AE$7,0)),"")</f>
        <v>0</v>
      </c>
      <c r="F12" s="50">
        <f>IFERROR(INDEX(事業別PL!$C$8:$U$100,MATCH($A12,事業別PL!$B$8:$B$100,0),MATCH(F$3,事業別PL!$C$7:$AE$7,0)),"")</f>
        <v>0</v>
      </c>
      <c r="G12" s="50">
        <f>IFERROR(INDEX(事業別PL!$C$8:$U$100,MATCH($A12,事業別PL!$B$8:$B$100,0),MATCH(G$3,事業別PL!$C$7:$AE$7,0)),"")</f>
        <v>0</v>
      </c>
      <c r="H12" s="50" t="str">
        <f>IFERROR(INDEX(事業別PL!$C$8:$U$100,MATCH($A12,事業別PL!$B$8:$B$100,0),MATCH(H$3,事業別PL!$C$7:$AE$7,0)),"")</f>
        <v/>
      </c>
      <c r="I12" s="200">
        <f t="shared" si="4"/>
        <v>0</v>
      </c>
      <c r="J12" s="50">
        <f>IFERROR(INDEX(事業別PL!$C$8:$U$100,MATCH($A12,事業別PL!$B$8:$B$100,0),MATCH(J$3,事業別PL!$C$7:$AE$7,0)),"")</f>
        <v>0</v>
      </c>
      <c r="K12" s="50">
        <f>IFERROR(INDEX(事業別PL!$C$8:$U$100,MATCH($A12,事業別PL!$B$8:$B$100,0),MATCH(K$3,事業別PL!$C$7:$AE$7,0)),"")</f>
        <v>0</v>
      </c>
      <c r="L12" s="200">
        <f t="shared" si="5"/>
        <v>0</v>
      </c>
      <c r="M12" s="50" t="str">
        <f>IFERROR(INDEX(事業別PL!$C$8:$U$100,MATCH($A12,事業別PL!$B$8:$B$100,0),MATCH(M$3,事業別PL!$C$7:$AE$7,0)),"")</f>
        <v/>
      </c>
      <c r="N12" s="50">
        <f>IFERROR(INDEX(事業別PL!$C$8:$U$100,MATCH($A12,事業別PL!$B$8:$B$100,0),MATCH(N$3,事業別PL!$C$7:$AE$7,0)),"")</f>
        <v>0</v>
      </c>
      <c r="O12" s="50">
        <f>IFERROR(INDEX(事業別PL!$C$8:$U$100,MATCH($A12,事業別PL!$B$8:$B$100,0),MATCH(O$3,事業別PL!$C$7:$AE$7,0)),"")</f>
        <v>0</v>
      </c>
      <c r="P12" s="200">
        <f t="shared" si="6"/>
        <v>0</v>
      </c>
      <c r="Q12" s="50">
        <f>IFERROR(INDEX(事業別PL!$C$8:$U$100,MATCH($A12,事業別PL!$B$8:$B$100,0),MATCH(Q$3,事業別PL!$C$7:$AE$7,0)),"")</f>
        <v>0</v>
      </c>
      <c r="R12" s="50">
        <f>IFERROR(INDEX(事業別PL!$C$8:$U$100,MATCH($A12,事業別PL!$B$8:$B$100,0),MATCH(R$3,事業別PL!$C$7:$AE$7,0)),"")</f>
        <v>0</v>
      </c>
      <c r="S12" s="200">
        <f t="shared" si="0"/>
        <v>0</v>
      </c>
      <c r="U12" s="342">
        <f t="shared" si="1"/>
        <v>0</v>
      </c>
      <c r="V12" s="32" t="str">
        <f t="shared" si="2"/>
        <v>非表示</v>
      </c>
    </row>
    <row r="13" spans="1:22" ht="14.25" hidden="1">
      <c r="A13" s="88" t="str">
        <f>'３．直接・共通費用'!C14</f>
        <v>実習費</v>
      </c>
      <c r="B13" s="50">
        <f>IFERROR(INDEX(事業別PL!$C$8:$U$100,MATCH($A13,事業別PL!$B$8:$B$100,0),MATCH(B$3,事業別PL!$C$7:$AE$7,0)),"")</f>
        <v>0</v>
      </c>
      <c r="C13" s="50">
        <f>IFERROR(INDEX(事業別PL!$C$8:$U$100,MATCH($A13,事業別PL!$B$8:$B$100,0),MATCH(C$3,事業別PL!$C$7:$AE$7,0)),"")</f>
        <v>0</v>
      </c>
      <c r="D13" s="233">
        <f t="shared" si="3"/>
        <v>0</v>
      </c>
      <c r="E13" s="50">
        <f>IFERROR(INDEX(事業別PL!$C$8:$U$100,MATCH($A13,事業別PL!$B$8:$B$100,0),MATCH(E$3,事業別PL!$C$7:$AE$7,0)),"")</f>
        <v>0</v>
      </c>
      <c r="F13" s="50">
        <f>IFERROR(INDEX(事業別PL!$C$8:$U$100,MATCH($A13,事業別PL!$B$8:$B$100,0),MATCH(F$3,事業別PL!$C$7:$AE$7,0)),"")</f>
        <v>0</v>
      </c>
      <c r="G13" s="50">
        <f>IFERROR(INDEX(事業別PL!$C$8:$U$100,MATCH($A13,事業別PL!$B$8:$B$100,0),MATCH(G$3,事業別PL!$C$7:$AE$7,0)),"")</f>
        <v>0</v>
      </c>
      <c r="H13" s="50" t="str">
        <f>IFERROR(INDEX(事業別PL!$C$8:$U$100,MATCH($A13,事業別PL!$B$8:$B$100,0),MATCH(H$3,事業別PL!$C$7:$AE$7,0)),"")</f>
        <v/>
      </c>
      <c r="I13" s="200">
        <f t="shared" si="4"/>
        <v>0</v>
      </c>
      <c r="J13" s="50">
        <f>IFERROR(INDEX(事業別PL!$C$8:$U$100,MATCH($A13,事業別PL!$B$8:$B$100,0),MATCH(J$3,事業別PL!$C$7:$AE$7,0)),"")</f>
        <v>0</v>
      </c>
      <c r="K13" s="50">
        <f>IFERROR(INDEX(事業別PL!$C$8:$U$100,MATCH($A13,事業別PL!$B$8:$B$100,0),MATCH(K$3,事業別PL!$C$7:$AE$7,0)),"")</f>
        <v>0</v>
      </c>
      <c r="L13" s="200">
        <f t="shared" si="5"/>
        <v>0</v>
      </c>
      <c r="M13" s="50" t="str">
        <f>IFERROR(INDEX(事業別PL!$C$8:$U$100,MATCH($A13,事業別PL!$B$8:$B$100,0),MATCH(M$3,事業別PL!$C$7:$AE$7,0)),"")</f>
        <v/>
      </c>
      <c r="N13" s="50">
        <f>IFERROR(INDEX(事業別PL!$C$8:$U$100,MATCH($A13,事業別PL!$B$8:$B$100,0),MATCH(N$3,事業別PL!$C$7:$AE$7,0)),"")</f>
        <v>0</v>
      </c>
      <c r="O13" s="50">
        <f>IFERROR(INDEX(事業別PL!$C$8:$U$100,MATCH($A13,事業別PL!$B$8:$B$100,0),MATCH(O$3,事業別PL!$C$7:$AE$7,0)),"")</f>
        <v>0</v>
      </c>
      <c r="P13" s="200">
        <f t="shared" si="6"/>
        <v>0</v>
      </c>
      <c r="Q13" s="50">
        <f>IFERROR(INDEX(事業別PL!$C$8:$U$100,MATCH($A13,事業別PL!$B$8:$B$100,0),MATCH(Q$3,事業別PL!$C$7:$AE$7,0)),"")</f>
        <v>0</v>
      </c>
      <c r="R13" s="50">
        <f>IFERROR(INDEX(事業別PL!$C$8:$U$100,MATCH($A13,事業別PL!$B$8:$B$100,0),MATCH(R$3,事業別PL!$C$7:$AE$7,0)),"")</f>
        <v>0</v>
      </c>
      <c r="S13" s="200">
        <f t="shared" si="0"/>
        <v>0</v>
      </c>
      <c r="U13" s="342">
        <f t="shared" si="1"/>
        <v>0</v>
      </c>
      <c r="V13" s="32" t="str">
        <f t="shared" si="2"/>
        <v>非表示</v>
      </c>
    </row>
    <row r="14" spans="1:22" ht="14.25" hidden="1">
      <c r="A14" s="88" t="str">
        <f>'３．直接・共通費用'!C15</f>
        <v>カリキュラム作成業務費</v>
      </c>
      <c r="B14" s="50" t="str">
        <f>IFERROR(INDEX(事業別PL!$C$8:$U$100,MATCH($A14,事業別PL!$B$8:$B$100,0),MATCH(B$3,事業別PL!$C$7:$AE$7,0)),"")</f>
        <v/>
      </c>
      <c r="C14" s="50" t="str">
        <f>IFERROR(INDEX(事業別PL!$C$8:$U$100,MATCH($A14,事業別PL!$B$8:$B$100,0),MATCH(C$3,事業別PL!$C$7:$AE$7,0)),"")</f>
        <v/>
      </c>
      <c r="D14" s="233">
        <f t="shared" si="3"/>
        <v>0</v>
      </c>
      <c r="E14" s="50" t="str">
        <f>IFERROR(INDEX(事業別PL!$C$8:$U$100,MATCH($A14,事業別PL!$B$8:$B$100,0),MATCH(E$3,事業別PL!$C$7:$AE$7,0)),"")</f>
        <v/>
      </c>
      <c r="F14" s="50" t="str">
        <f>IFERROR(INDEX(事業別PL!$C$8:$U$100,MATCH($A14,事業別PL!$B$8:$B$100,0),MATCH(F$3,事業別PL!$C$7:$AE$7,0)),"")</f>
        <v/>
      </c>
      <c r="G14" s="50" t="str">
        <f>IFERROR(INDEX(事業別PL!$C$8:$U$100,MATCH($A14,事業別PL!$B$8:$B$100,0),MATCH(G$3,事業別PL!$C$7:$AE$7,0)),"")</f>
        <v/>
      </c>
      <c r="H14" s="50" t="str">
        <f>IFERROR(INDEX(事業別PL!$C$8:$U$100,MATCH($A14,事業別PL!$B$8:$B$100,0),MATCH(H$3,事業別PL!$C$7:$AE$7,0)),"")</f>
        <v/>
      </c>
      <c r="I14" s="200">
        <f t="shared" si="4"/>
        <v>0</v>
      </c>
      <c r="J14" s="50" t="str">
        <f>IFERROR(INDEX(事業別PL!$C$8:$U$100,MATCH($A14,事業別PL!$B$8:$B$100,0),MATCH(J$3,事業別PL!$C$7:$AE$7,0)),"")</f>
        <v/>
      </c>
      <c r="K14" s="50" t="str">
        <f>IFERROR(INDEX(事業別PL!$C$8:$U$100,MATCH($A14,事業別PL!$B$8:$B$100,0),MATCH(K$3,事業別PL!$C$7:$AE$7,0)),"")</f>
        <v/>
      </c>
      <c r="L14" s="200">
        <f t="shared" si="5"/>
        <v>0</v>
      </c>
      <c r="M14" s="50" t="str">
        <f>IFERROR(INDEX(事業別PL!$C$8:$U$100,MATCH($A14,事業別PL!$B$8:$B$100,0),MATCH(M$3,事業別PL!$C$7:$AE$7,0)),"")</f>
        <v/>
      </c>
      <c r="N14" s="50" t="str">
        <f>IFERROR(INDEX(事業別PL!$C$8:$U$100,MATCH($A14,事業別PL!$B$8:$B$100,0),MATCH(N$3,事業別PL!$C$7:$AE$7,0)),"")</f>
        <v/>
      </c>
      <c r="O14" s="50" t="str">
        <f>IFERROR(INDEX(事業別PL!$C$8:$U$100,MATCH($A14,事業別PL!$B$8:$B$100,0),MATCH(O$3,事業別PL!$C$7:$AE$7,0)),"")</f>
        <v/>
      </c>
      <c r="P14" s="200">
        <f t="shared" si="6"/>
        <v>0</v>
      </c>
      <c r="Q14" s="50" t="str">
        <f>IFERROR(INDEX(事業別PL!$C$8:$U$100,MATCH($A14,事業別PL!$B$8:$B$100,0),MATCH(Q$3,事業別PL!$C$7:$AE$7,0)),"")</f>
        <v/>
      </c>
      <c r="R14" s="50" t="str">
        <f>IFERROR(INDEX(事業別PL!$C$8:$U$100,MATCH($A14,事業別PL!$B$8:$B$100,0),MATCH(R$3,事業別PL!$C$7:$AE$7,0)),"")</f>
        <v/>
      </c>
      <c r="S14" s="200">
        <f t="shared" si="0"/>
        <v>0</v>
      </c>
      <c r="U14" s="342">
        <f t="shared" si="1"/>
        <v>0</v>
      </c>
      <c r="V14" s="32" t="str">
        <f t="shared" si="2"/>
        <v>非表示</v>
      </c>
    </row>
    <row r="15" spans="1:22" ht="14.25" hidden="1">
      <c r="A15" s="88" t="str">
        <f>'３．直接・共通費用'!C16</f>
        <v>事業協賛金</v>
      </c>
      <c r="B15" s="50" t="str">
        <f>IFERROR(INDEX(事業別PL!$C$8:$U$100,MATCH($A15,事業別PL!$B$8:$B$100,0),MATCH(B$3,事業別PL!$C$7:$AE$7,0)),"")</f>
        <v/>
      </c>
      <c r="C15" s="50" t="str">
        <f>IFERROR(INDEX(事業別PL!$C$8:$U$100,MATCH($A15,事業別PL!$B$8:$B$100,0),MATCH(C$3,事業別PL!$C$7:$AE$7,0)),"")</f>
        <v/>
      </c>
      <c r="D15" s="233">
        <f t="shared" si="3"/>
        <v>0</v>
      </c>
      <c r="E15" s="50" t="str">
        <f>IFERROR(INDEX(事業別PL!$C$8:$U$100,MATCH($A15,事業別PL!$B$8:$B$100,0),MATCH(E$3,事業別PL!$C$7:$AE$7,0)),"")</f>
        <v/>
      </c>
      <c r="F15" s="50" t="str">
        <f>IFERROR(INDEX(事業別PL!$C$8:$U$100,MATCH($A15,事業別PL!$B$8:$B$100,0),MATCH(F$3,事業別PL!$C$7:$AE$7,0)),"")</f>
        <v/>
      </c>
      <c r="G15" s="50" t="str">
        <f>IFERROR(INDEX(事業別PL!$C$8:$U$100,MATCH($A15,事業別PL!$B$8:$B$100,0),MATCH(G$3,事業別PL!$C$7:$AE$7,0)),"")</f>
        <v/>
      </c>
      <c r="H15" s="50" t="str">
        <f>IFERROR(INDEX(事業別PL!$C$8:$U$100,MATCH($A15,事業別PL!$B$8:$B$100,0),MATCH(H$3,事業別PL!$C$7:$AE$7,0)),"")</f>
        <v/>
      </c>
      <c r="I15" s="200">
        <f t="shared" si="4"/>
        <v>0</v>
      </c>
      <c r="J15" s="50" t="str">
        <f>IFERROR(INDEX(事業別PL!$C$8:$U$100,MATCH($A15,事業別PL!$B$8:$B$100,0),MATCH(J$3,事業別PL!$C$7:$AE$7,0)),"")</f>
        <v/>
      </c>
      <c r="K15" s="50" t="str">
        <f>IFERROR(INDEX(事業別PL!$C$8:$U$100,MATCH($A15,事業別PL!$B$8:$B$100,0),MATCH(K$3,事業別PL!$C$7:$AE$7,0)),"")</f>
        <v/>
      </c>
      <c r="L15" s="200">
        <f t="shared" si="5"/>
        <v>0</v>
      </c>
      <c r="M15" s="50" t="str">
        <f>IFERROR(INDEX(事業別PL!$C$8:$U$100,MATCH($A15,事業別PL!$B$8:$B$100,0),MATCH(M$3,事業別PL!$C$7:$AE$7,0)),"")</f>
        <v/>
      </c>
      <c r="N15" s="50" t="str">
        <f>IFERROR(INDEX(事業別PL!$C$8:$U$100,MATCH($A15,事業別PL!$B$8:$B$100,0),MATCH(N$3,事業別PL!$C$7:$AE$7,0)),"")</f>
        <v/>
      </c>
      <c r="O15" s="50" t="str">
        <f>IFERROR(INDEX(事業別PL!$C$8:$U$100,MATCH($A15,事業別PL!$B$8:$B$100,0),MATCH(O$3,事業別PL!$C$7:$AE$7,0)),"")</f>
        <v/>
      </c>
      <c r="P15" s="200">
        <f t="shared" si="6"/>
        <v>0</v>
      </c>
      <c r="Q15" s="50" t="str">
        <f>IFERROR(INDEX(事業別PL!$C$8:$U$100,MATCH($A15,事業別PL!$B$8:$B$100,0),MATCH(Q$3,事業別PL!$C$7:$AE$7,0)),"")</f>
        <v/>
      </c>
      <c r="R15" s="50" t="str">
        <f>IFERROR(INDEX(事業別PL!$C$8:$U$100,MATCH($A15,事業別PL!$B$8:$B$100,0),MATCH(R$3,事業別PL!$C$7:$AE$7,0)),"")</f>
        <v/>
      </c>
      <c r="S15" s="200">
        <f t="shared" si="0"/>
        <v>0</v>
      </c>
      <c r="U15" s="342">
        <f t="shared" si="1"/>
        <v>0</v>
      </c>
      <c r="V15" s="32" t="str">
        <f t="shared" si="2"/>
        <v>非表示</v>
      </c>
    </row>
    <row r="16" spans="1:22" ht="14.25" hidden="1">
      <c r="A16" s="88" t="str">
        <f>'３．直接・共通費用'!C17</f>
        <v>設計費・ソフトウェア費</v>
      </c>
      <c r="B16" s="50">
        <f>IFERROR(INDEX(事業別PL!$C$8:$U$100,MATCH($A16,事業別PL!$B$8:$B$100,0),MATCH(B$3,事業別PL!$C$7:$AE$7,0)),"")</f>
        <v>0</v>
      </c>
      <c r="C16" s="50">
        <f>IFERROR(INDEX(事業別PL!$C$8:$U$100,MATCH($A16,事業別PL!$B$8:$B$100,0),MATCH(C$3,事業別PL!$C$7:$AE$7,0)),"")</f>
        <v>0</v>
      </c>
      <c r="D16" s="233">
        <f t="shared" si="3"/>
        <v>0</v>
      </c>
      <c r="E16" s="50">
        <f>IFERROR(INDEX(事業別PL!$C$8:$U$100,MATCH($A16,事業別PL!$B$8:$B$100,0),MATCH(E$3,事業別PL!$C$7:$AE$7,0)),"")</f>
        <v>0</v>
      </c>
      <c r="F16" s="50">
        <f>IFERROR(INDEX(事業別PL!$C$8:$U$100,MATCH($A16,事業別PL!$B$8:$B$100,0),MATCH(F$3,事業別PL!$C$7:$AE$7,0)),"")</f>
        <v>0</v>
      </c>
      <c r="G16" s="50">
        <f>IFERROR(INDEX(事業別PL!$C$8:$U$100,MATCH($A16,事業別PL!$B$8:$B$100,0),MATCH(G$3,事業別PL!$C$7:$AE$7,0)),"")</f>
        <v>0</v>
      </c>
      <c r="H16" s="50" t="str">
        <f>IFERROR(INDEX(事業別PL!$C$8:$U$100,MATCH($A16,事業別PL!$B$8:$B$100,0),MATCH(H$3,事業別PL!$C$7:$AE$7,0)),"")</f>
        <v/>
      </c>
      <c r="I16" s="200">
        <f t="shared" si="4"/>
        <v>0</v>
      </c>
      <c r="J16" s="50">
        <f>IFERROR(INDEX(事業別PL!$C$8:$U$100,MATCH($A16,事業別PL!$B$8:$B$100,0),MATCH(J$3,事業別PL!$C$7:$AE$7,0)),"")</f>
        <v>0</v>
      </c>
      <c r="K16" s="50">
        <f>IFERROR(INDEX(事業別PL!$C$8:$U$100,MATCH($A16,事業別PL!$B$8:$B$100,0),MATCH(K$3,事業別PL!$C$7:$AE$7,0)),"")</f>
        <v>0</v>
      </c>
      <c r="L16" s="200">
        <f t="shared" si="5"/>
        <v>0</v>
      </c>
      <c r="M16" s="50" t="str">
        <f>IFERROR(INDEX(事業別PL!$C$8:$U$100,MATCH($A16,事業別PL!$B$8:$B$100,0),MATCH(M$3,事業別PL!$C$7:$AE$7,0)),"")</f>
        <v/>
      </c>
      <c r="N16" s="50">
        <f>IFERROR(INDEX(事業別PL!$C$8:$U$100,MATCH($A16,事業別PL!$B$8:$B$100,0),MATCH(N$3,事業別PL!$C$7:$AE$7,0)),"")</f>
        <v>0</v>
      </c>
      <c r="O16" s="50">
        <f>IFERROR(INDEX(事業別PL!$C$8:$U$100,MATCH($A16,事業別PL!$B$8:$B$100,0),MATCH(O$3,事業別PL!$C$7:$AE$7,0)),"")</f>
        <v>0</v>
      </c>
      <c r="P16" s="200">
        <f t="shared" si="6"/>
        <v>0</v>
      </c>
      <c r="Q16" s="50">
        <f>IFERROR(INDEX(事業別PL!$C$8:$U$100,MATCH($A16,事業別PL!$B$8:$B$100,0),MATCH(Q$3,事業別PL!$C$7:$AE$7,0)),"")</f>
        <v>0</v>
      </c>
      <c r="R16" s="50">
        <f>IFERROR(INDEX(事業別PL!$C$8:$U$100,MATCH($A16,事業別PL!$B$8:$B$100,0),MATCH(R$3,事業別PL!$C$7:$AE$7,0)),"")</f>
        <v>0</v>
      </c>
      <c r="S16" s="200">
        <f t="shared" si="0"/>
        <v>0</v>
      </c>
      <c r="U16" s="342">
        <f t="shared" si="1"/>
        <v>0</v>
      </c>
      <c r="V16" s="32" t="str">
        <f t="shared" si="2"/>
        <v>非表示</v>
      </c>
    </row>
    <row r="17" spans="1:22" ht="14.25" hidden="1">
      <c r="A17" s="88" t="str">
        <f>'３．直接・共通費用'!C18</f>
        <v>設備改造費</v>
      </c>
      <c r="B17" s="50">
        <f>IFERROR(INDEX(事業別PL!$C$8:$U$100,MATCH($A17,事業別PL!$B$8:$B$100,0),MATCH(B$3,事業別PL!$C$7:$AE$7,0)),"")</f>
        <v>0</v>
      </c>
      <c r="C17" s="50">
        <f>IFERROR(INDEX(事業別PL!$C$8:$U$100,MATCH($A17,事業別PL!$B$8:$B$100,0),MATCH(C$3,事業別PL!$C$7:$AE$7,0)),"")</f>
        <v>0</v>
      </c>
      <c r="D17" s="233">
        <f t="shared" si="3"/>
        <v>0</v>
      </c>
      <c r="E17" s="50">
        <f>IFERROR(INDEX(事業別PL!$C$8:$U$100,MATCH($A17,事業別PL!$B$8:$B$100,0),MATCH(E$3,事業別PL!$C$7:$AE$7,0)),"")</f>
        <v>0</v>
      </c>
      <c r="F17" s="50">
        <f>IFERROR(INDEX(事業別PL!$C$8:$U$100,MATCH($A17,事業別PL!$B$8:$B$100,0),MATCH(F$3,事業別PL!$C$7:$AE$7,0)),"")</f>
        <v>0</v>
      </c>
      <c r="G17" s="50">
        <f>IFERROR(INDEX(事業別PL!$C$8:$U$100,MATCH($A17,事業別PL!$B$8:$B$100,0),MATCH(G$3,事業別PL!$C$7:$AE$7,0)),"")</f>
        <v>0</v>
      </c>
      <c r="H17" s="50" t="str">
        <f>IFERROR(INDEX(事業別PL!$C$8:$U$100,MATCH($A17,事業別PL!$B$8:$B$100,0),MATCH(H$3,事業別PL!$C$7:$AE$7,0)),"")</f>
        <v/>
      </c>
      <c r="I17" s="200">
        <f t="shared" si="4"/>
        <v>0</v>
      </c>
      <c r="J17" s="50">
        <f>IFERROR(INDEX(事業別PL!$C$8:$U$100,MATCH($A17,事業別PL!$B$8:$B$100,0),MATCH(J$3,事業別PL!$C$7:$AE$7,0)),"")</f>
        <v>0</v>
      </c>
      <c r="K17" s="50">
        <f>IFERROR(INDEX(事業別PL!$C$8:$U$100,MATCH($A17,事業別PL!$B$8:$B$100,0),MATCH(K$3,事業別PL!$C$7:$AE$7,0)),"")</f>
        <v>0</v>
      </c>
      <c r="L17" s="200">
        <f t="shared" si="5"/>
        <v>0</v>
      </c>
      <c r="M17" s="50" t="str">
        <f>IFERROR(INDEX(事業別PL!$C$8:$U$100,MATCH($A17,事業別PL!$B$8:$B$100,0),MATCH(M$3,事業別PL!$C$7:$AE$7,0)),"")</f>
        <v/>
      </c>
      <c r="N17" s="50">
        <f>IFERROR(INDEX(事業別PL!$C$8:$U$100,MATCH($A17,事業別PL!$B$8:$B$100,0),MATCH(N$3,事業別PL!$C$7:$AE$7,0)),"")</f>
        <v>0</v>
      </c>
      <c r="O17" s="50">
        <f>IFERROR(INDEX(事業別PL!$C$8:$U$100,MATCH($A17,事業別PL!$B$8:$B$100,0),MATCH(O$3,事業別PL!$C$7:$AE$7,0)),"")</f>
        <v>0</v>
      </c>
      <c r="P17" s="200">
        <f t="shared" si="6"/>
        <v>0</v>
      </c>
      <c r="Q17" s="50">
        <f>IFERROR(INDEX(事業別PL!$C$8:$U$100,MATCH($A17,事業別PL!$B$8:$B$100,0),MATCH(Q$3,事業別PL!$C$7:$AE$7,0)),"")</f>
        <v>0</v>
      </c>
      <c r="R17" s="50">
        <f>IFERROR(INDEX(事業別PL!$C$8:$U$100,MATCH($A17,事業別PL!$B$8:$B$100,0),MATCH(R$3,事業別PL!$C$7:$AE$7,0)),"")</f>
        <v>0</v>
      </c>
      <c r="S17" s="200">
        <f t="shared" si="0"/>
        <v>0</v>
      </c>
      <c r="U17" s="342">
        <f t="shared" si="1"/>
        <v>0</v>
      </c>
      <c r="V17" s="32" t="str">
        <f t="shared" si="2"/>
        <v>非表示</v>
      </c>
    </row>
    <row r="18" spans="1:22" ht="14.25" hidden="1">
      <c r="A18" s="88" t="str">
        <f>'３．直接・共通費用'!C19</f>
        <v>素材・ブランク費</v>
      </c>
      <c r="B18" s="50">
        <f>IFERROR(INDEX(事業別PL!$C$8:$U$100,MATCH($A18,事業別PL!$B$8:$B$100,0),MATCH(B$3,事業別PL!$C$7:$AE$7,0)),"")</f>
        <v>0</v>
      </c>
      <c r="C18" s="50">
        <f>IFERROR(INDEX(事業別PL!$C$8:$U$100,MATCH($A18,事業別PL!$B$8:$B$100,0),MATCH(C$3,事業別PL!$C$7:$AE$7,0)),"")</f>
        <v>0</v>
      </c>
      <c r="D18" s="233">
        <f t="shared" si="3"/>
        <v>0</v>
      </c>
      <c r="E18" s="50">
        <f>IFERROR(INDEX(事業別PL!$C$8:$U$100,MATCH($A18,事業別PL!$B$8:$B$100,0),MATCH(E$3,事業別PL!$C$7:$AE$7,0)),"")</f>
        <v>0</v>
      </c>
      <c r="F18" s="50">
        <f>IFERROR(INDEX(事業別PL!$C$8:$U$100,MATCH($A18,事業別PL!$B$8:$B$100,0),MATCH(F$3,事業別PL!$C$7:$AE$7,0)),"")</f>
        <v>0</v>
      </c>
      <c r="G18" s="50">
        <f>IFERROR(INDEX(事業別PL!$C$8:$U$100,MATCH($A18,事業別PL!$B$8:$B$100,0),MATCH(G$3,事業別PL!$C$7:$AE$7,0)),"")</f>
        <v>0</v>
      </c>
      <c r="H18" s="50" t="str">
        <f>IFERROR(INDEX(事業別PL!$C$8:$U$100,MATCH($A18,事業別PL!$B$8:$B$100,0),MATCH(H$3,事業別PL!$C$7:$AE$7,0)),"")</f>
        <v/>
      </c>
      <c r="I18" s="200">
        <f t="shared" si="4"/>
        <v>0</v>
      </c>
      <c r="J18" s="50">
        <f>IFERROR(INDEX(事業別PL!$C$8:$U$100,MATCH($A18,事業別PL!$B$8:$B$100,0),MATCH(J$3,事業別PL!$C$7:$AE$7,0)),"")</f>
        <v>0</v>
      </c>
      <c r="K18" s="50">
        <f>IFERROR(INDEX(事業別PL!$C$8:$U$100,MATCH($A18,事業別PL!$B$8:$B$100,0),MATCH(K$3,事業別PL!$C$7:$AE$7,0)),"")</f>
        <v>0</v>
      </c>
      <c r="L18" s="200">
        <f t="shared" si="5"/>
        <v>0</v>
      </c>
      <c r="M18" s="50" t="str">
        <f>IFERROR(INDEX(事業別PL!$C$8:$U$100,MATCH($A18,事業別PL!$B$8:$B$100,0),MATCH(M$3,事業別PL!$C$7:$AE$7,0)),"")</f>
        <v/>
      </c>
      <c r="N18" s="50">
        <f>IFERROR(INDEX(事業別PL!$C$8:$U$100,MATCH($A18,事業別PL!$B$8:$B$100,0),MATCH(N$3,事業別PL!$C$7:$AE$7,0)),"")</f>
        <v>0</v>
      </c>
      <c r="O18" s="50">
        <f>IFERROR(INDEX(事業別PL!$C$8:$U$100,MATCH($A18,事業別PL!$B$8:$B$100,0),MATCH(O$3,事業別PL!$C$7:$AE$7,0)),"")</f>
        <v>0</v>
      </c>
      <c r="P18" s="200">
        <f t="shared" si="6"/>
        <v>0</v>
      </c>
      <c r="Q18" s="50">
        <f>IFERROR(INDEX(事業別PL!$C$8:$U$100,MATCH($A18,事業別PL!$B$8:$B$100,0),MATCH(Q$3,事業別PL!$C$7:$AE$7,0)),"")</f>
        <v>0</v>
      </c>
      <c r="R18" s="50">
        <f>IFERROR(INDEX(事業別PL!$C$8:$U$100,MATCH($A18,事業別PL!$B$8:$B$100,0),MATCH(R$3,事業別PL!$C$7:$AE$7,0)),"")</f>
        <v>0</v>
      </c>
      <c r="S18" s="200">
        <f t="shared" si="0"/>
        <v>0</v>
      </c>
      <c r="U18" s="342">
        <f t="shared" si="1"/>
        <v>0</v>
      </c>
      <c r="V18" s="32" t="str">
        <f t="shared" si="2"/>
        <v>非表示</v>
      </c>
    </row>
    <row r="19" spans="1:22" ht="14.25" hidden="1">
      <c r="A19" s="88" t="str">
        <f>'３．直接・共通費用'!C20</f>
        <v>冶具費</v>
      </c>
      <c r="B19" s="50" t="str">
        <f>IFERROR(INDEX(事業別PL!$C$8:$U$100,MATCH($A19,事業別PL!$B$8:$B$100,0),MATCH(B$3,事業別PL!$C$7:$AE$7,0)),"")</f>
        <v/>
      </c>
      <c r="C19" s="50" t="str">
        <f>IFERROR(INDEX(事業別PL!$C$8:$U$100,MATCH($A19,事業別PL!$B$8:$B$100,0),MATCH(C$3,事業別PL!$C$7:$AE$7,0)),"")</f>
        <v/>
      </c>
      <c r="D19" s="233">
        <f t="shared" si="3"/>
        <v>0</v>
      </c>
      <c r="E19" s="50" t="str">
        <f>IFERROR(INDEX(事業別PL!$C$8:$U$100,MATCH($A19,事業別PL!$B$8:$B$100,0),MATCH(E$3,事業別PL!$C$7:$AE$7,0)),"")</f>
        <v/>
      </c>
      <c r="F19" s="50" t="str">
        <f>IFERROR(INDEX(事業別PL!$C$8:$U$100,MATCH($A19,事業別PL!$B$8:$B$100,0),MATCH(F$3,事業別PL!$C$7:$AE$7,0)),"")</f>
        <v/>
      </c>
      <c r="G19" s="50" t="str">
        <f>IFERROR(INDEX(事業別PL!$C$8:$U$100,MATCH($A19,事業別PL!$B$8:$B$100,0),MATCH(G$3,事業別PL!$C$7:$AE$7,0)),"")</f>
        <v/>
      </c>
      <c r="H19" s="50" t="str">
        <f>IFERROR(INDEX(事業別PL!$C$8:$U$100,MATCH($A19,事業別PL!$B$8:$B$100,0),MATCH(H$3,事業別PL!$C$7:$AE$7,0)),"")</f>
        <v/>
      </c>
      <c r="I19" s="200">
        <f t="shared" si="4"/>
        <v>0</v>
      </c>
      <c r="J19" s="50" t="str">
        <f>IFERROR(INDEX(事業別PL!$C$8:$U$100,MATCH($A19,事業別PL!$B$8:$B$100,0),MATCH(J$3,事業別PL!$C$7:$AE$7,0)),"")</f>
        <v/>
      </c>
      <c r="K19" s="50" t="str">
        <f>IFERROR(INDEX(事業別PL!$C$8:$U$100,MATCH($A19,事業別PL!$B$8:$B$100,0),MATCH(K$3,事業別PL!$C$7:$AE$7,0)),"")</f>
        <v/>
      </c>
      <c r="L19" s="200">
        <f t="shared" si="5"/>
        <v>0</v>
      </c>
      <c r="M19" s="50" t="str">
        <f>IFERROR(INDEX(事業別PL!$C$8:$U$100,MATCH($A19,事業別PL!$B$8:$B$100,0),MATCH(M$3,事業別PL!$C$7:$AE$7,0)),"")</f>
        <v/>
      </c>
      <c r="N19" s="50" t="str">
        <f>IFERROR(INDEX(事業別PL!$C$8:$U$100,MATCH($A19,事業別PL!$B$8:$B$100,0),MATCH(N$3,事業別PL!$C$7:$AE$7,0)),"")</f>
        <v/>
      </c>
      <c r="O19" s="50" t="str">
        <f>IFERROR(INDEX(事業別PL!$C$8:$U$100,MATCH($A19,事業別PL!$B$8:$B$100,0),MATCH(O$3,事業別PL!$C$7:$AE$7,0)),"")</f>
        <v/>
      </c>
      <c r="P19" s="200">
        <f t="shared" si="6"/>
        <v>0</v>
      </c>
      <c r="Q19" s="50" t="str">
        <f>IFERROR(INDEX(事業別PL!$C$8:$U$100,MATCH($A19,事業別PL!$B$8:$B$100,0),MATCH(Q$3,事業別PL!$C$7:$AE$7,0)),"")</f>
        <v/>
      </c>
      <c r="R19" s="50" t="str">
        <f>IFERROR(INDEX(事業別PL!$C$8:$U$100,MATCH($A19,事業別PL!$B$8:$B$100,0),MATCH(R$3,事業別PL!$C$7:$AE$7,0)),"")</f>
        <v/>
      </c>
      <c r="S19" s="200">
        <f t="shared" si="0"/>
        <v>0</v>
      </c>
      <c r="U19" s="342">
        <f t="shared" si="1"/>
        <v>0</v>
      </c>
      <c r="V19" s="32" t="str">
        <f t="shared" si="2"/>
        <v>非表示</v>
      </c>
    </row>
    <row r="20" spans="1:22" ht="14.25" hidden="1">
      <c r="A20" s="88" t="str">
        <f>'３．直接・共通費用'!C21</f>
        <v>評価歯車製作費</v>
      </c>
      <c r="B20" s="50">
        <f>IFERROR(INDEX(事業別PL!$C$8:$U$100,MATCH($A20,事業別PL!$B$8:$B$100,0),MATCH(B$3,事業別PL!$C$7:$AE$7,0)),"")</f>
        <v>0</v>
      </c>
      <c r="C20" s="50">
        <f>IFERROR(INDEX(事業別PL!$C$8:$U$100,MATCH($A20,事業別PL!$B$8:$B$100,0),MATCH(C$3,事業別PL!$C$7:$AE$7,0)),"")</f>
        <v>0</v>
      </c>
      <c r="D20" s="233">
        <f t="shared" si="3"/>
        <v>0</v>
      </c>
      <c r="E20" s="50">
        <f>IFERROR(INDEX(事業別PL!$C$8:$U$100,MATCH($A20,事業別PL!$B$8:$B$100,0),MATCH(E$3,事業別PL!$C$7:$AE$7,0)),"")</f>
        <v>0</v>
      </c>
      <c r="F20" s="50">
        <f>IFERROR(INDEX(事業別PL!$C$8:$U$100,MATCH($A20,事業別PL!$B$8:$B$100,0),MATCH(F$3,事業別PL!$C$7:$AE$7,0)),"")</f>
        <v>0</v>
      </c>
      <c r="G20" s="50">
        <f>IFERROR(INDEX(事業別PL!$C$8:$U$100,MATCH($A20,事業別PL!$B$8:$B$100,0),MATCH(G$3,事業別PL!$C$7:$AE$7,0)),"")</f>
        <v>0</v>
      </c>
      <c r="H20" s="50" t="str">
        <f>IFERROR(INDEX(事業別PL!$C$8:$U$100,MATCH($A20,事業別PL!$B$8:$B$100,0),MATCH(H$3,事業別PL!$C$7:$AE$7,0)),"")</f>
        <v/>
      </c>
      <c r="I20" s="200">
        <f t="shared" si="4"/>
        <v>0</v>
      </c>
      <c r="J20" s="50">
        <f>IFERROR(INDEX(事業別PL!$C$8:$U$100,MATCH($A20,事業別PL!$B$8:$B$100,0),MATCH(J$3,事業別PL!$C$7:$AE$7,0)),"")</f>
        <v>0</v>
      </c>
      <c r="K20" s="50">
        <f>IFERROR(INDEX(事業別PL!$C$8:$U$100,MATCH($A20,事業別PL!$B$8:$B$100,0),MATCH(K$3,事業別PL!$C$7:$AE$7,0)),"")</f>
        <v>0</v>
      </c>
      <c r="L20" s="200">
        <f t="shared" si="5"/>
        <v>0</v>
      </c>
      <c r="M20" s="50" t="str">
        <f>IFERROR(INDEX(事業別PL!$C$8:$U$100,MATCH($A20,事業別PL!$B$8:$B$100,0),MATCH(M$3,事業別PL!$C$7:$AE$7,0)),"")</f>
        <v/>
      </c>
      <c r="N20" s="50">
        <f>IFERROR(INDEX(事業別PL!$C$8:$U$100,MATCH($A20,事業別PL!$B$8:$B$100,0),MATCH(N$3,事業別PL!$C$7:$AE$7,0)),"")</f>
        <v>0</v>
      </c>
      <c r="O20" s="50">
        <f>IFERROR(INDEX(事業別PL!$C$8:$U$100,MATCH($A20,事業別PL!$B$8:$B$100,0),MATCH(O$3,事業別PL!$C$7:$AE$7,0)),"")</f>
        <v>0</v>
      </c>
      <c r="P20" s="200">
        <f t="shared" si="6"/>
        <v>0</v>
      </c>
      <c r="Q20" s="50">
        <f>IFERROR(INDEX(事業別PL!$C$8:$U$100,MATCH($A20,事業別PL!$B$8:$B$100,0),MATCH(Q$3,事業別PL!$C$7:$AE$7,0)),"")</f>
        <v>0</v>
      </c>
      <c r="R20" s="50">
        <f>IFERROR(INDEX(事業別PL!$C$8:$U$100,MATCH($A20,事業別PL!$B$8:$B$100,0),MATCH(R$3,事業別PL!$C$7:$AE$7,0)),"")</f>
        <v>0</v>
      </c>
      <c r="S20" s="200">
        <f t="shared" si="0"/>
        <v>0</v>
      </c>
      <c r="U20" s="342">
        <f t="shared" si="1"/>
        <v>0</v>
      </c>
      <c r="V20" s="32" t="str">
        <f t="shared" si="2"/>
        <v>非表示</v>
      </c>
    </row>
    <row r="21" spans="1:22" ht="14.25" hidden="1">
      <c r="A21" s="88" t="str">
        <f>'３．直接・共通費用'!C22</f>
        <v>評価試験費</v>
      </c>
      <c r="B21" s="50">
        <f>IFERROR(INDEX(事業別PL!$C$8:$U$100,MATCH($A21,事業別PL!$B$8:$B$100,0),MATCH(B$3,事業別PL!$C$7:$AE$7,0)),"")</f>
        <v>0</v>
      </c>
      <c r="C21" s="50">
        <f>IFERROR(INDEX(事業別PL!$C$8:$U$100,MATCH($A21,事業別PL!$B$8:$B$100,0),MATCH(C$3,事業別PL!$C$7:$AE$7,0)),"")</f>
        <v>0</v>
      </c>
      <c r="D21" s="233">
        <f t="shared" si="3"/>
        <v>0</v>
      </c>
      <c r="E21" s="50">
        <f>IFERROR(INDEX(事業別PL!$C$8:$U$100,MATCH($A21,事業別PL!$B$8:$B$100,0),MATCH(E$3,事業別PL!$C$7:$AE$7,0)),"")</f>
        <v>0</v>
      </c>
      <c r="F21" s="50">
        <f>IFERROR(INDEX(事業別PL!$C$8:$U$100,MATCH($A21,事業別PL!$B$8:$B$100,0),MATCH(F$3,事業別PL!$C$7:$AE$7,0)),"")</f>
        <v>0</v>
      </c>
      <c r="G21" s="50">
        <f>IFERROR(INDEX(事業別PL!$C$8:$U$100,MATCH($A21,事業別PL!$B$8:$B$100,0),MATCH(G$3,事業別PL!$C$7:$AE$7,0)),"")</f>
        <v>0</v>
      </c>
      <c r="H21" s="50" t="str">
        <f>IFERROR(INDEX(事業別PL!$C$8:$U$100,MATCH($A21,事業別PL!$B$8:$B$100,0),MATCH(H$3,事業別PL!$C$7:$AE$7,0)),"")</f>
        <v/>
      </c>
      <c r="I21" s="200">
        <f t="shared" si="4"/>
        <v>0</v>
      </c>
      <c r="J21" s="50">
        <f>IFERROR(INDEX(事業別PL!$C$8:$U$100,MATCH($A21,事業別PL!$B$8:$B$100,0),MATCH(J$3,事業別PL!$C$7:$AE$7,0)),"")</f>
        <v>0</v>
      </c>
      <c r="K21" s="50">
        <f>IFERROR(INDEX(事業別PL!$C$8:$U$100,MATCH($A21,事業別PL!$B$8:$B$100,0),MATCH(K$3,事業別PL!$C$7:$AE$7,0)),"")</f>
        <v>0</v>
      </c>
      <c r="L21" s="200">
        <f t="shared" si="5"/>
        <v>0</v>
      </c>
      <c r="M21" s="50" t="str">
        <f>IFERROR(INDEX(事業別PL!$C$8:$U$100,MATCH($A21,事業別PL!$B$8:$B$100,0),MATCH(M$3,事業別PL!$C$7:$AE$7,0)),"")</f>
        <v/>
      </c>
      <c r="N21" s="50">
        <f>IFERROR(INDEX(事業別PL!$C$8:$U$100,MATCH($A21,事業別PL!$B$8:$B$100,0),MATCH(N$3,事業別PL!$C$7:$AE$7,0)),"")</f>
        <v>0</v>
      </c>
      <c r="O21" s="50">
        <f>IFERROR(INDEX(事業別PL!$C$8:$U$100,MATCH($A21,事業別PL!$B$8:$B$100,0),MATCH(O$3,事業別PL!$C$7:$AE$7,0)),"")</f>
        <v>0</v>
      </c>
      <c r="P21" s="200">
        <f t="shared" si="6"/>
        <v>0</v>
      </c>
      <c r="Q21" s="50">
        <f>IFERROR(INDEX(事業別PL!$C$8:$U$100,MATCH($A21,事業別PL!$B$8:$B$100,0),MATCH(Q$3,事業別PL!$C$7:$AE$7,0)),"")</f>
        <v>0</v>
      </c>
      <c r="R21" s="50">
        <f>IFERROR(INDEX(事業別PL!$C$8:$U$100,MATCH($A21,事業別PL!$B$8:$B$100,0),MATCH(R$3,事業別PL!$C$7:$AE$7,0)),"")</f>
        <v>0</v>
      </c>
      <c r="S21" s="200">
        <f t="shared" si="0"/>
        <v>0</v>
      </c>
      <c r="U21" s="342">
        <f t="shared" si="1"/>
        <v>0</v>
      </c>
      <c r="V21" s="32" t="str">
        <f t="shared" si="2"/>
        <v>非表示</v>
      </c>
    </row>
    <row r="22" spans="1:22" ht="14.25" hidden="1">
      <c r="A22" s="88" t="str">
        <f>'３．直接・共通費用'!C23</f>
        <v>調査費</v>
      </c>
      <c r="B22" s="50">
        <f>IFERROR(INDEX(事業別PL!$C$8:$U$100,MATCH($A22,事業別PL!$B$8:$B$100,0),MATCH(B$3,事業別PL!$C$7:$AE$7,0)),"")</f>
        <v>0</v>
      </c>
      <c r="C22" s="50">
        <f>IFERROR(INDEX(事業別PL!$C$8:$U$100,MATCH($A22,事業別PL!$B$8:$B$100,0),MATCH(C$3,事業別PL!$C$7:$AE$7,0)),"")</f>
        <v>0</v>
      </c>
      <c r="D22" s="233">
        <f t="shared" si="3"/>
        <v>0</v>
      </c>
      <c r="E22" s="50">
        <f>IFERROR(INDEX(事業別PL!$C$8:$U$100,MATCH($A22,事業別PL!$B$8:$B$100,0),MATCH(E$3,事業別PL!$C$7:$AE$7,0)),"")</f>
        <v>0</v>
      </c>
      <c r="F22" s="50">
        <f>IFERROR(INDEX(事業別PL!$C$8:$U$100,MATCH($A22,事業別PL!$B$8:$B$100,0),MATCH(F$3,事業別PL!$C$7:$AE$7,0)),"")</f>
        <v>0</v>
      </c>
      <c r="G22" s="50">
        <f>IFERROR(INDEX(事業別PL!$C$8:$U$100,MATCH($A22,事業別PL!$B$8:$B$100,0),MATCH(G$3,事業別PL!$C$7:$AE$7,0)),"")</f>
        <v>0</v>
      </c>
      <c r="H22" s="50" t="str">
        <f>IFERROR(INDEX(事業別PL!$C$8:$U$100,MATCH($A22,事業別PL!$B$8:$B$100,0),MATCH(H$3,事業別PL!$C$7:$AE$7,0)),"")</f>
        <v/>
      </c>
      <c r="I22" s="200">
        <f t="shared" si="4"/>
        <v>0</v>
      </c>
      <c r="J22" s="50">
        <f>IFERROR(INDEX(事業別PL!$C$8:$U$100,MATCH($A22,事業別PL!$B$8:$B$100,0),MATCH(J$3,事業別PL!$C$7:$AE$7,0)),"")</f>
        <v>0</v>
      </c>
      <c r="K22" s="50">
        <f>IFERROR(INDEX(事業別PL!$C$8:$U$100,MATCH($A22,事業別PL!$B$8:$B$100,0),MATCH(K$3,事業別PL!$C$7:$AE$7,0)),"")</f>
        <v>0</v>
      </c>
      <c r="L22" s="200">
        <f t="shared" si="5"/>
        <v>0</v>
      </c>
      <c r="M22" s="50" t="str">
        <f>IFERROR(INDEX(事業別PL!$C$8:$U$100,MATCH($A22,事業別PL!$B$8:$B$100,0),MATCH(M$3,事業別PL!$C$7:$AE$7,0)),"")</f>
        <v/>
      </c>
      <c r="N22" s="50">
        <f>IFERROR(INDEX(事業別PL!$C$8:$U$100,MATCH($A22,事業別PL!$B$8:$B$100,0),MATCH(N$3,事業別PL!$C$7:$AE$7,0)),"")</f>
        <v>0</v>
      </c>
      <c r="O22" s="50">
        <f>IFERROR(INDEX(事業別PL!$C$8:$U$100,MATCH($A22,事業別PL!$B$8:$B$100,0),MATCH(O$3,事業別PL!$C$7:$AE$7,0)),"")</f>
        <v>0</v>
      </c>
      <c r="P22" s="200">
        <f t="shared" si="6"/>
        <v>0</v>
      </c>
      <c r="Q22" s="50">
        <f>IFERROR(INDEX(事業別PL!$C$8:$U$100,MATCH($A22,事業別PL!$B$8:$B$100,0),MATCH(Q$3,事業別PL!$C$7:$AE$7,0)),"")</f>
        <v>0</v>
      </c>
      <c r="R22" s="50">
        <f>IFERROR(INDEX(事業別PL!$C$8:$U$100,MATCH($A22,事業別PL!$B$8:$B$100,0),MATCH(R$3,事業別PL!$C$7:$AE$7,0)),"")</f>
        <v>0</v>
      </c>
      <c r="S22" s="200">
        <f t="shared" si="0"/>
        <v>0</v>
      </c>
      <c r="U22" s="342">
        <f t="shared" si="1"/>
        <v>0</v>
      </c>
      <c r="V22" s="32" t="str">
        <f t="shared" si="2"/>
        <v>非表示</v>
      </c>
    </row>
    <row r="23" spans="1:22" ht="14.25" hidden="1">
      <c r="A23" s="88" t="str">
        <f>'３．直接・共通費用'!C24</f>
        <v>ブース経費</v>
      </c>
      <c r="B23" s="50" t="str">
        <f>IFERROR(INDEX(事業別PL!$C$8:$U$100,MATCH($A23,事業別PL!$B$8:$B$100,0),MATCH(B$3,事業別PL!$C$7:$AE$7,0)),"")</f>
        <v/>
      </c>
      <c r="C23" s="50" t="str">
        <f>IFERROR(INDEX(事業別PL!$C$8:$U$100,MATCH($A23,事業別PL!$B$8:$B$100,0),MATCH(C$3,事業別PL!$C$7:$AE$7,0)),"")</f>
        <v/>
      </c>
      <c r="D23" s="233">
        <f t="shared" si="3"/>
        <v>0</v>
      </c>
      <c r="E23" s="50" t="str">
        <f>IFERROR(INDEX(事業別PL!$C$8:$U$100,MATCH($A23,事業別PL!$B$8:$B$100,0),MATCH(E$3,事業別PL!$C$7:$AE$7,0)),"")</f>
        <v/>
      </c>
      <c r="F23" s="50" t="str">
        <f>IFERROR(INDEX(事業別PL!$C$8:$U$100,MATCH($A23,事業別PL!$B$8:$B$100,0),MATCH(F$3,事業別PL!$C$7:$AE$7,0)),"")</f>
        <v/>
      </c>
      <c r="G23" s="50" t="str">
        <f>IFERROR(INDEX(事業別PL!$C$8:$U$100,MATCH($A23,事業別PL!$B$8:$B$100,0),MATCH(G$3,事業別PL!$C$7:$AE$7,0)),"")</f>
        <v/>
      </c>
      <c r="H23" s="50" t="str">
        <f>IFERROR(INDEX(事業別PL!$C$8:$U$100,MATCH($A23,事業別PL!$B$8:$B$100,0),MATCH(H$3,事業別PL!$C$7:$AE$7,0)),"")</f>
        <v/>
      </c>
      <c r="I23" s="200">
        <f t="shared" si="4"/>
        <v>0</v>
      </c>
      <c r="J23" s="50" t="str">
        <f>IFERROR(INDEX(事業別PL!$C$8:$U$100,MATCH($A23,事業別PL!$B$8:$B$100,0),MATCH(J$3,事業別PL!$C$7:$AE$7,0)),"")</f>
        <v/>
      </c>
      <c r="K23" s="50" t="str">
        <f>IFERROR(INDEX(事業別PL!$C$8:$U$100,MATCH($A23,事業別PL!$B$8:$B$100,0),MATCH(K$3,事業別PL!$C$7:$AE$7,0)),"")</f>
        <v/>
      </c>
      <c r="L23" s="200">
        <f t="shared" si="5"/>
        <v>0</v>
      </c>
      <c r="M23" s="50" t="str">
        <f>IFERROR(INDEX(事業別PL!$C$8:$U$100,MATCH($A23,事業別PL!$B$8:$B$100,0),MATCH(M$3,事業別PL!$C$7:$AE$7,0)),"")</f>
        <v/>
      </c>
      <c r="N23" s="50" t="str">
        <f>IFERROR(INDEX(事業別PL!$C$8:$U$100,MATCH($A23,事業別PL!$B$8:$B$100,0),MATCH(N$3,事業別PL!$C$7:$AE$7,0)),"")</f>
        <v/>
      </c>
      <c r="O23" s="50" t="str">
        <f>IFERROR(INDEX(事業別PL!$C$8:$U$100,MATCH($A23,事業別PL!$B$8:$B$100,0),MATCH(O$3,事業別PL!$C$7:$AE$7,0)),"")</f>
        <v/>
      </c>
      <c r="P23" s="200">
        <f t="shared" si="6"/>
        <v>0</v>
      </c>
      <c r="Q23" s="50" t="str">
        <f>IFERROR(INDEX(事業別PL!$C$8:$U$100,MATCH($A23,事業別PL!$B$8:$B$100,0),MATCH(Q$3,事業別PL!$C$7:$AE$7,0)),"")</f>
        <v/>
      </c>
      <c r="R23" s="50" t="str">
        <f>IFERROR(INDEX(事業別PL!$C$8:$U$100,MATCH($A23,事業別PL!$B$8:$B$100,0),MATCH(R$3,事業別PL!$C$7:$AE$7,0)),"")</f>
        <v/>
      </c>
      <c r="S23" s="200">
        <f t="shared" si="0"/>
        <v>0</v>
      </c>
      <c r="U23" s="342">
        <f t="shared" si="1"/>
        <v>0</v>
      </c>
      <c r="V23" s="32" t="str">
        <f t="shared" si="2"/>
        <v>非表示</v>
      </c>
    </row>
    <row r="24" spans="1:22" ht="14.25">
      <c r="A24" s="88" t="str">
        <f>'３．直接・共通費用'!C25</f>
        <v>外注費</v>
      </c>
      <c r="B24" s="50">
        <f>IFERROR(INDEX(事業別PL!$C$8:$U$100,MATCH($A24,事業別PL!$B$8:$B$100,0),MATCH(B$3,事業別PL!$C$7:$AE$7,0)),"")</f>
        <v>0</v>
      </c>
      <c r="C24" s="50">
        <f>IFERROR(INDEX(事業別PL!$C$8:$U$100,MATCH($A24,事業別PL!$B$8:$B$100,0),MATCH(C$3,事業別PL!$C$7:$AE$7,0)),"")</f>
        <v>0</v>
      </c>
      <c r="D24" s="233">
        <f t="shared" si="3"/>
        <v>0</v>
      </c>
      <c r="E24" s="50">
        <f>IFERROR(INDEX(事業別PL!$C$8:$U$100,MATCH($A24,事業別PL!$B$8:$B$100,0),MATCH(E$3,事業別PL!$C$7:$AE$7,0)),"")</f>
        <v>0</v>
      </c>
      <c r="F24" s="50">
        <f>IFERROR(INDEX(事業別PL!$C$8:$U$100,MATCH($A24,事業別PL!$B$8:$B$100,0),MATCH(F$3,事業別PL!$C$7:$AE$7,0)),"")</f>
        <v>0</v>
      </c>
      <c r="G24" s="50">
        <f>IFERROR(INDEX(事業別PL!$C$8:$U$100,MATCH($A24,事業別PL!$B$8:$B$100,0),MATCH(G$3,事業別PL!$C$7:$AE$7,0)),"")</f>
        <v>0</v>
      </c>
      <c r="H24" s="50" t="str">
        <f>IFERROR(INDEX(事業別PL!$C$8:$U$100,MATCH($A24,事業別PL!$B$8:$B$100,0),MATCH(H$3,事業別PL!$C$7:$AE$7,0)),"")</f>
        <v/>
      </c>
      <c r="I24" s="200">
        <f t="shared" si="4"/>
        <v>0</v>
      </c>
      <c r="J24" s="50">
        <f>IFERROR(INDEX(事業別PL!$C$8:$U$100,MATCH($A24,事業別PL!$B$8:$B$100,0),MATCH(J$3,事業別PL!$C$7:$AE$7,0)),"")</f>
        <v>0</v>
      </c>
      <c r="K24" s="50">
        <f>IFERROR(INDEX(事業別PL!$C$8:$U$100,MATCH($A24,事業別PL!$B$8:$B$100,0),MATCH(K$3,事業別PL!$C$7:$AE$7,0)),"")</f>
        <v>0</v>
      </c>
      <c r="L24" s="200">
        <f t="shared" si="5"/>
        <v>0</v>
      </c>
      <c r="M24" s="50" t="str">
        <f>IFERROR(INDEX(事業別PL!$C$8:$U$100,MATCH($A24,事業別PL!$B$8:$B$100,0),MATCH(M$3,事業別PL!$C$7:$AE$7,0)),"")</f>
        <v/>
      </c>
      <c r="N24" s="50">
        <f>IFERROR(INDEX(事業別PL!$C$8:$U$100,MATCH($A24,事業別PL!$B$8:$B$100,0),MATCH(N$3,事業別PL!$C$7:$AE$7,0)),"")</f>
        <v>0</v>
      </c>
      <c r="O24" s="50">
        <f>IFERROR(INDEX(事業別PL!$C$8:$U$100,MATCH($A24,事業別PL!$B$8:$B$100,0),MATCH(O$3,事業別PL!$C$7:$AE$7,0)),"")</f>
        <v>0</v>
      </c>
      <c r="P24" s="200">
        <f t="shared" si="6"/>
        <v>0</v>
      </c>
      <c r="Q24" s="50">
        <f>IFERROR(INDEX(事業別PL!$C$8:$U$100,MATCH($A24,事業別PL!$B$8:$B$100,0),MATCH(Q$3,事業別PL!$C$7:$AE$7,0)),"")</f>
        <v>6596478</v>
      </c>
      <c r="R24" s="50">
        <f>IFERROR(INDEX(事業別PL!$C$8:$U$100,MATCH($A24,事業別PL!$B$8:$B$100,0),MATCH(R$3,事業別PL!$C$7:$AE$7,0)),"")</f>
        <v>0</v>
      </c>
      <c r="S24" s="200">
        <f t="shared" si="0"/>
        <v>6596478</v>
      </c>
      <c r="U24" s="342">
        <f t="shared" si="1"/>
        <v>6596478</v>
      </c>
      <c r="V24" s="32" t="str">
        <f t="shared" si="2"/>
        <v>表示</v>
      </c>
    </row>
    <row r="25" spans="1:22" ht="14.25">
      <c r="A25" s="88" t="str">
        <f>'３．直接・共通費用'!C26</f>
        <v>消耗品費</v>
      </c>
      <c r="B25" s="50">
        <f>IFERROR(INDEX(事業別PL!$C$8:$U$100,MATCH($A25,事業別PL!$B$8:$B$100,0),MATCH(B$3,事業別PL!$C$7:$AE$7,0)),"")</f>
        <v>0</v>
      </c>
      <c r="C25" s="50">
        <f>IFERROR(INDEX(事業別PL!$C$8:$U$100,MATCH($A25,事業別PL!$B$8:$B$100,0),MATCH(C$3,事業別PL!$C$7:$AE$7,0)),"")</f>
        <v>0</v>
      </c>
      <c r="D25" s="233">
        <f t="shared" si="3"/>
        <v>0</v>
      </c>
      <c r="E25" s="50">
        <f>IFERROR(INDEX(事業別PL!$C$8:$U$100,MATCH($A25,事業別PL!$B$8:$B$100,0),MATCH(E$3,事業別PL!$C$7:$AE$7,0)),"")</f>
        <v>0</v>
      </c>
      <c r="F25" s="50">
        <f>IFERROR(INDEX(事業別PL!$C$8:$U$100,MATCH($A25,事業別PL!$B$8:$B$100,0),MATCH(F$3,事業別PL!$C$7:$AE$7,0)),"")</f>
        <v>0</v>
      </c>
      <c r="G25" s="50">
        <f>IFERROR(INDEX(事業別PL!$C$8:$U$100,MATCH($A25,事業別PL!$B$8:$B$100,0),MATCH(G$3,事業別PL!$C$7:$AE$7,0)),"")</f>
        <v>0</v>
      </c>
      <c r="H25" s="50" t="str">
        <f>IFERROR(INDEX(事業別PL!$C$8:$U$100,MATCH($A25,事業別PL!$B$8:$B$100,0),MATCH(H$3,事業別PL!$C$7:$AE$7,0)),"")</f>
        <v/>
      </c>
      <c r="I25" s="200">
        <f t="shared" si="4"/>
        <v>0</v>
      </c>
      <c r="J25" s="50">
        <f>IFERROR(INDEX(事業別PL!$C$8:$U$100,MATCH($A25,事業別PL!$B$8:$B$100,0),MATCH(J$3,事業別PL!$C$7:$AE$7,0)),"")</f>
        <v>0</v>
      </c>
      <c r="K25" s="50">
        <f>IFERROR(INDEX(事業別PL!$C$8:$U$100,MATCH($A25,事業別PL!$B$8:$B$100,0),MATCH(K$3,事業別PL!$C$7:$AE$7,0)),"")</f>
        <v>0</v>
      </c>
      <c r="L25" s="200">
        <f t="shared" si="5"/>
        <v>0</v>
      </c>
      <c r="M25" s="50" t="str">
        <f>IFERROR(INDEX(事業別PL!$C$8:$U$100,MATCH($A25,事業別PL!$B$8:$B$100,0),MATCH(M$3,事業別PL!$C$7:$AE$7,0)),"")</f>
        <v/>
      </c>
      <c r="N25" s="50">
        <f>IFERROR(INDEX(事業別PL!$C$8:$U$100,MATCH($A25,事業別PL!$B$8:$B$100,0),MATCH(N$3,事業別PL!$C$7:$AE$7,0)),"")</f>
        <v>0</v>
      </c>
      <c r="O25" s="50">
        <f>IFERROR(INDEX(事業別PL!$C$8:$U$100,MATCH($A25,事業別PL!$B$8:$B$100,0),MATCH(O$3,事業別PL!$C$7:$AE$7,0)),"")</f>
        <v>0</v>
      </c>
      <c r="P25" s="200">
        <f t="shared" si="6"/>
        <v>0</v>
      </c>
      <c r="Q25" s="50">
        <f>IFERROR(INDEX(事業別PL!$C$8:$U$100,MATCH($A25,事業別PL!$B$8:$B$100,0),MATCH(Q$3,事業別PL!$C$7:$AE$7,0)),"")</f>
        <v>753451</v>
      </c>
      <c r="R25" s="50">
        <f>IFERROR(INDEX(事業別PL!$C$8:$U$100,MATCH($A25,事業別PL!$B$8:$B$100,0),MATCH(R$3,事業別PL!$C$7:$AE$7,0)),"")</f>
        <v>0</v>
      </c>
      <c r="S25" s="200">
        <f t="shared" si="0"/>
        <v>753451</v>
      </c>
      <c r="U25" s="342">
        <f t="shared" si="1"/>
        <v>753451</v>
      </c>
      <c r="V25" s="32" t="str">
        <f t="shared" si="2"/>
        <v>表示</v>
      </c>
    </row>
    <row r="26" spans="1:22" ht="14.25" hidden="1">
      <c r="A26" s="88" t="str">
        <f>'３．直接・共通費用'!C27</f>
        <v>仮科目３</v>
      </c>
      <c r="B26" s="50" t="str">
        <f>IFERROR(INDEX(事業別PL!$C$8:$U$100,MATCH($A26,事業別PL!$B$8:$B$100,0),MATCH(B$3,事業別PL!$C$7:$AE$7,0)),"")</f>
        <v/>
      </c>
      <c r="C26" s="50" t="str">
        <f>IFERROR(INDEX(事業別PL!$C$8:$U$100,MATCH($A26,事業別PL!$B$8:$B$100,0),MATCH(C$3,事業別PL!$C$7:$AE$7,0)),"")</f>
        <v/>
      </c>
      <c r="D26" s="233">
        <f t="shared" si="3"/>
        <v>0</v>
      </c>
      <c r="E26" s="50" t="str">
        <f>IFERROR(INDEX(事業別PL!$C$8:$U$100,MATCH($A26,事業別PL!$B$8:$B$100,0),MATCH(E$3,事業別PL!$C$7:$AE$7,0)),"")</f>
        <v/>
      </c>
      <c r="F26" s="50" t="str">
        <f>IFERROR(INDEX(事業別PL!$C$8:$U$100,MATCH($A26,事業別PL!$B$8:$B$100,0),MATCH(F$3,事業別PL!$C$7:$AE$7,0)),"")</f>
        <v/>
      </c>
      <c r="G26" s="50" t="str">
        <f>IFERROR(INDEX(事業別PL!$C$8:$U$100,MATCH($A26,事業別PL!$B$8:$B$100,0),MATCH(G$3,事業別PL!$C$7:$AE$7,0)),"")</f>
        <v/>
      </c>
      <c r="H26" s="50" t="str">
        <f>IFERROR(INDEX(事業別PL!$C$8:$U$100,MATCH($A26,事業別PL!$B$8:$B$100,0),MATCH(H$3,事業別PL!$C$7:$AE$7,0)),"")</f>
        <v/>
      </c>
      <c r="I26" s="200">
        <f t="shared" si="4"/>
        <v>0</v>
      </c>
      <c r="J26" s="50" t="str">
        <f>IFERROR(INDEX(事業別PL!$C$8:$U$100,MATCH($A26,事業別PL!$B$8:$B$100,0),MATCH(J$3,事業別PL!$C$7:$AE$7,0)),"")</f>
        <v/>
      </c>
      <c r="K26" s="50" t="str">
        <f>IFERROR(INDEX(事業別PL!$C$8:$U$100,MATCH($A26,事業別PL!$B$8:$B$100,0),MATCH(K$3,事業別PL!$C$7:$AE$7,0)),"")</f>
        <v/>
      </c>
      <c r="L26" s="200">
        <f t="shared" si="5"/>
        <v>0</v>
      </c>
      <c r="M26" s="50" t="str">
        <f>IFERROR(INDEX(事業別PL!$C$8:$U$100,MATCH($A26,事業別PL!$B$8:$B$100,0),MATCH(M$3,事業別PL!$C$7:$AE$7,0)),"")</f>
        <v/>
      </c>
      <c r="N26" s="50" t="str">
        <f>IFERROR(INDEX(事業別PL!$C$8:$U$100,MATCH($A26,事業別PL!$B$8:$B$100,0),MATCH(N$3,事業別PL!$C$7:$AE$7,0)),"")</f>
        <v/>
      </c>
      <c r="O26" s="50" t="str">
        <f>IFERROR(INDEX(事業別PL!$C$8:$U$100,MATCH($A26,事業別PL!$B$8:$B$100,0),MATCH(O$3,事業別PL!$C$7:$AE$7,0)),"")</f>
        <v/>
      </c>
      <c r="P26" s="200">
        <f t="shared" si="6"/>
        <v>0</v>
      </c>
      <c r="Q26" s="50" t="str">
        <f>IFERROR(INDEX(事業別PL!$C$8:$U$100,MATCH($A26,事業別PL!$B$8:$B$100,0),MATCH(Q$3,事業別PL!$C$7:$AE$7,0)),"")</f>
        <v/>
      </c>
      <c r="R26" s="50" t="str">
        <f>IFERROR(INDEX(事業別PL!$C$8:$U$100,MATCH($A26,事業別PL!$B$8:$B$100,0),MATCH(R$3,事業別PL!$C$7:$AE$7,0)),"")</f>
        <v/>
      </c>
      <c r="S26" s="200">
        <f t="shared" si="0"/>
        <v>0</v>
      </c>
      <c r="U26" s="342">
        <f t="shared" si="1"/>
        <v>0</v>
      </c>
      <c r="V26" s="32" t="str">
        <f t="shared" si="2"/>
        <v>非表示</v>
      </c>
    </row>
    <row r="27" spans="1:22" ht="14.25" hidden="1">
      <c r="A27" s="88" t="str">
        <f>'３．直接・共通費用'!C28</f>
        <v>仮科目４</v>
      </c>
      <c r="B27" s="50" t="str">
        <f>IFERROR(INDEX(事業別PL!$C$8:$U$100,MATCH($A27,事業別PL!$B$8:$B$100,0),MATCH(B$3,事業別PL!$C$7:$AE$7,0)),"")</f>
        <v/>
      </c>
      <c r="C27" s="50" t="str">
        <f>IFERROR(INDEX(事業別PL!$C$8:$U$100,MATCH($A27,事業別PL!$B$8:$B$100,0),MATCH(C$3,事業別PL!$C$7:$AE$7,0)),"")</f>
        <v/>
      </c>
      <c r="D27" s="233">
        <f t="shared" si="3"/>
        <v>0</v>
      </c>
      <c r="E27" s="50" t="str">
        <f>IFERROR(INDEX(事業別PL!$C$8:$U$100,MATCH($A27,事業別PL!$B$8:$B$100,0),MATCH(E$3,事業別PL!$C$7:$AE$7,0)),"")</f>
        <v/>
      </c>
      <c r="F27" s="50" t="str">
        <f>IFERROR(INDEX(事業別PL!$C$8:$U$100,MATCH($A27,事業別PL!$B$8:$B$100,0),MATCH(F$3,事業別PL!$C$7:$AE$7,0)),"")</f>
        <v/>
      </c>
      <c r="G27" s="50" t="str">
        <f>IFERROR(INDEX(事業別PL!$C$8:$U$100,MATCH($A27,事業別PL!$B$8:$B$100,0),MATCH(G$3,事業別PL!$C$7:$AE$7,0)),"")</f>
        <v/>
      </c>
      <c r="H27" s="50" t="str">
        <f>IFERROR(INDEX(事業別PL!$C$8:$U$100,MATCH($A27,事業別PL!$B$8:$B$100,0),MATCH(H$3,事業別PL!$C$7:$AE$7,0)),"")</f>
        <v/>
      </c>
      <c r="I27" s="200">
        <f t="shared" si="4"/>
        <v>0</v>
      </c>
      <c r="J27" s="50" t="str">
        <f>IFERROR(INDEX(事業別PL!$C$8:$U$100,MATCH($A27,事業別PL!$B$8:$B$100,0),MATCH(J$3,事業別PL!$C$7:$AE$7,0)),"")</f>
        <v/>
      </c>
      <c r="K27" s="50" t="str">
        <f>IFERROR(INDEX(事業別PL!$C$8:$U$100,MATCH($A27,事業別PL!$B$8:$B$100,0),MATCH(K$3,事業別PL!$C$7:$AE$7,0)),"")</f>
        <v/>
      </c>
      <c r="L27" s="200">
        <f t="shared" si="5"/>
        <v>0</v>
      </c>
      <c r="M27" s="50" t="str">
        <f>IFERROR(INDEX(事業別PL!$C$8:$U$100,MATCH($A27,事業別PL!$B$8:$B$100,0),MATCH(M$3,事業別PL!$C$7:$AE$7,0)),"")</f>
        <v/>
      </c>
      <c r="N27" s="50" t="str">
        <f>IFERROR(INDEX(事業別PL!$C$8:$U$100,MATCH($A27,事業別PL!$B$8:$B$100,0),MATCH(N$3,事業別PL!$C$7:$AE$7,0)),"")</f>
        <v/>
      </c>
      <c r="O27" s="50" t="str">
        <f>IFERROR(INDEX(事業別PL!$C$8:$U$100,MATCH($A27,事業別PL!$B$8:$B$100,0),MATCH(O$3,事業別PL!$C$7:$AE$7,0)),"")</f>
        <v/>
      </c>
      <c r="P27" s="200">
        <f t="shared" si="6"/>
        <v>0</v>
      </c>
      <c r="Q27" s="50" t="str">
        <f>IFERROR(INDEX(事業別PL!$C$8:$U$100,MATCH($A27,事業別PL!$B$8:$B$100,0),MATCH(Q$3,事業別PL!$C$7:$AE$7,0)),"")</f>
        <v/>
      </c>
      <c r="R27" s="50" t="str">
        <f>IFERROR(INDEX(事業別PL!$C$8:$U$100,MATCH($A27,事業別PL!$B$8:$B$100,0),MATCH(R$3,事業別PL!$C$7:$AE$7,0)),"")</f>
        <v/>
      </c>
      <c r="S27" s="200">
        <f t="shared" si="0"/>
        <v>0</v>
      </c>
      <c r="U27" s="342">
        <f t="shared" si="1"/>
        <v>0</v>
      </c>
      <c r="V27" s="32" t="str">
        <f t="shared" si="2"/>
        <v>非表示</v>
      </c>
    </row>
    <row r="28" spans="1:22" ht="14.25" hidden="1">
      <c r="A28" s="88" t="str">
        <f>'３．直接・共通費用'!C29</f>
        <v>仮科目５</v>
      </c>
      <c r="B28" s="50" t="str">
        <f>IFERROR(INDEX(事業別PL!$C$8:$U$100,MATCH($A28,事業別PL!$B$8:$B$100,0),MATCH(B$3,事業別PL!$C$7:$AE$7,0)),"")</f>
        <v/>
      </c>
      <c r="C28" s="50" t="str">
        <f>IFERROR(INDEX(事業別PL!$C$8:$U$100,MATCH($A28,事業別PL!$B$8:$B$100,0),MATCH(C$3,事業別PL!$C$7:$AE$7,0)),"")</f>
        <v/>
      </c>
      <c r="D28" s="233">
        <f t="shared" si="3"/>
        <v>0</v>
      </c>
      <c r="E28" s="50" t="str">
        <f>IFERROR(INDEX(事業別PL!$C$8:$U$100,MATCH($A28,事業別PL!$B$8:$B$100,0),MATCH(E$3,事業別PL!$C$7:$AE$7,0)),"")</f>
        <v/>
      </c>
      <c r="F28" s="50" t="str">
        <f>IFERROR(INDEX(事業別PL!$C$8:$U$100,MATCH($A28,事業別PL!$B$8:$B$100,0),MATCH(F$3,事業別PL!$C$7:$AE$7,0)),"")</f>
        <v/>
      </c>
      <c r="G28" s="50" t="str">
        <f>IFERROR(INDEX(事業別PL!$C$8:$U$100,MATCH($A28,事業別PL!$B$8:$B$100,0),MATCH(G$3,事業別PL!$C$7:$AE$7,0)),"")</f>
        <v/>
      </c>
      <c r="H28" s="50" t="str">
        <f>IFERROR(INDEX(事業別PL!$C$8:$U$100,MATCH($A28,事業別PL!$B$8:$B$100,0),MATCH(H$3,事業別PL!$C$7:$AE$7,0)),"")</f>
        <v/>
      </c>
      <c r="I28" s="200">
        <f t="shared" si="4"/>
        <v>0</v>
      </c>
      <c r="J28" s="50" t="str">
        <f>IFERROR(INDEX(事業別PL!$C$8:$U$100,MATCH($A28,事業別PL!$B$8:$B$100,0),MATCH(J$3,事業別PL!$C$7:$AE$7,0)),"")</f>
        <v/>
      </c>
      <c r="K28" s="50" t="str">
        <f>IFERROR(INDEX(事業別PL!$C$8:$U$100,MATCH($A28,事業別PL!$B$8:$B$100,0),MATCH(K$3,事業別PL!$C$7:$AE$7,0)),"")</f>
        <v/>
      </c>
      <c r="L28" s="200">
        <f t="shared" si="5"/>
        <v>0</v>
      </c>
      <c r="M28" s="50" t="str">
        <f>IFERROR(INDEX(事業別PL!$C$8:$U$100,MATCH($A28,事業別PL!$B$8:$B$100,0),MATCH(M$3,事業別PL!$C$7:$AE$7,0)),"")</f>
        <v/>
      </c>
      <c r="N28" s="50" t="str">
        <f>IFERROR(INDEX(事業別PL!$C$8:$U$100,MATCH($A28,事業別PL!$B$8:$B$100,0),MATCH(N$3,事業別PL!$C$7:$AE$7,0)),"")</f>
        <v/>
      </c>
      <c r="O28" s="50" t="str">
        <f>IFERROR(INDEX(事業別PL!$C$8:$U$100,MATCH($A28,事業別PL!$B$8:$B$100,0),MATCH(O$3,事業別PL!$C$7:$AE$7,0)),"")</f>
        <v/>
      </c>
      <c r="P28" s="200">
        <f t="shared" si="6"/>
        <v>0</v>
      </c>
      <c r="Q28" s="50" t="str">
        <f>IFERROR(INDEX(事業別PL!$C$8:$U$100,MATCH($A28,事業別PL!$B$8:$B$100,0),MATCH(Q$3,事業別PL!$C$7:$AE$7,0)),"")</f>
        <v/>
      </c>
      <c r="R28" s="50" t="str">
        <f>IFERROR(INDEX(事業別PL!$C$8:$U$100,MATCH($A28,事業別PL!$B$8:$B$100,0),MATCH(R$3,事業別PL!$C$7:$AE$7,0)),"")</f>
        <v/>
      </c>
      <c r="S28" s="200">
        <f t="shared" si="0"/>
        <v>0</v>
      </c>
      <c r="U28" s="342">
        <f t="shared" si="1"/>
        <v>0</v>
      </c>
      <c r="V28" s="32" t="str">
        <f t="shared" si="2"/>
        <v>非表示</v>
      </c>
    </row>
    <row r="29" spans="1:22" ht="14.25" hidden="1">
      <c r="A29" s="88" t="str">
        <f>'３．直接・共通費用'!C30</f>
        <v>仮科目６</v>
      </c>
      <c r="B29" s="50" t="str">
        <f>IFERROR(INDEX(事業別PL!$C$8:$U$100,MATCH($A29,事業別PL!$B$8:$B$100,0),MATCH(B$3,事業別PL!$C$7:$AE$7,0)),"")</f>
        <v/>
      </c>
      <c r="C29" s="50" t="str">
        <f>IFERROR(INDEX(事業別PL!$C$8:$U$100,MATCH($A29,事業別PL!$B$8:$B$100,0),MATCH(C$3,事業別PL!$C$7:$AE$7,0)),"")</f>
        <v/>
      </c>
      <c r="D29" s="233">
        <f t="shared" si="3"/>
        <v>0</v>
      </c>
      <c r="E29" s="50" t="str">
        <f>IFERROR(INDEX(事業別PL!$C$8:$U$100,MATCH($A29,事業別PL!$B$8:$B$100,0),MATCH(E$3,事業別PL!$C$7:$AE$7,0)),"")</f>
        <v/>
      </c>
      <c r="F29" s="50" t="str">
        <f>IFERROR(INDEX(事業別PL!$C$8:$U$100,MATCH($A29,事業別PL!$B$8:$B$100,0),MATCH(F$3,事業別PL!$C$7:$AE$7,0)),"")</f>
        <v/>
      </c>
      <c r="G29" s="50" t="str">
        <f>IFERROR(INDEX(事業別PL!$C$8:$U$100,MATCH($A29,事業別PL!$B$8:$B$100,0),MATCH(G$3,事業別PL!$C$7:$AE$7,0)),"")</f>
        <v/>
      </c>
      <c r="H29" s="50" t="str">
        <f>IFERROR(INDEX(事業別PL!$C$8:$U$100,MATCH($A29,事業別PL!$B$8:$B$100,0),MATCH(H$3,事業別PL!$C$7:$AE$7,0)),"")</f>
        <v/>
      </c>
      <c r="I29" s="200">
        <f t="shared" si="4"/>
        <v>0</v>
      </c>
      <c r="J29" s="50" t="str">
        <f>IFERROR(INDEX(事業別PL!$C$8:$U$100,MATCH($A29,事業別PL!$B$8:$B$100,0),MATCH(J$3,事業別PL!$C$7:$AE$7,0)),"")</f>
        <v/>
      </c>
      <c r="K29" s="50" t="str">
        <f>IFERROR(INDEX(事業別PL!$C$8:$U$100,MATCH($A29,事業別PL!$B$8:$B$100,0),MATCH(K$3,事業別PL!$C$7:$AE$7,0)),"")</f>
        <v/>
      </c>
      <c r="L29" s="200">
        <f t="shared" si="5"/>
        <v>0</v>
      </c>
      <c r="M29" s="50" t="str">
        <f>IFERROR(INDEX(事業別PL!$C$8:$U$100,MATCH($A29,事業別PL!$B$8:$B$100,0),MATCH(M$3,事業別PL!$C$7:$AE$7,0)),"")</f>
        <v/>
      </c>
      <c r="N29" s="50" t="str">
        <f>IFERROR(INDEX(事業別PL!$C$8:$U$100,MATCH($A29,事業別PL!$B$8:$B$100,0),MATCH(N$3,事業別PL!$C$7:$AE$7,0)),"")</f>
        <v/>
      </c>
      <c r="O29" s="50" t="str">
        <f>IFERROR(INDEX(事業別PL!$C$8:$U$100,MATCH($A29,事業別PL!$B$8:$B$100,0),MATCH(O$3,事業別PL!$C$7:$AE$7,0)),"")</f>
        <v/>
      </c>
      <c r="P29" s="200">
        <f t="shared" si="6"/>
        <v>0</v>
      </c>
      <c r="Q29" s="50" t="str">
        <f>IFERROR(INDEX(事業別PL!$C$8:$U$100,MATCH($A29,事業別PL!$B$8:$B$100,0),MATCH(Q$3,事業別PL!$C$7:$AE$7,0)),"")</f>
        <v/>
      </c>
      <c r="R29" s="50" t="str">
        <f>IFERROR(INDEX(事業別PL!$C$8:$U$100,MATCH($A29,事業別PL!$B$8:$B$100,0),MATCH(R$3,事業別PL!$C$7:$AE$7,0)),"")</f>
        <v/>
      </c>
      <c r="S29" s="200">
        <f t="shared" si="0"/>
        <v>0</v>
      </c>
      <c r="U29" s="342">
        <f>SUM(S29,P29,L29,I29,D29)</f>
        <v>0</v>
      </c>
      <c r="V29" s="32" t="str">
        <f>IF(U29=0,"非表示","表示")</f>
        <v>非表示</v>
      </c>
    </row>
    <row r="30" spans="1:22" ht="14.25">
      <c r="A30" s="88" t="str">
        <f>'３．直接・共通費用'!C31</f>
        <v>給与賞与手当</v>
      </c>
      <c r="B30" s="50">
        <f>IFERROR(INDEX(事業別PL!$C$8:$U$100,MATCH($A30,事業別PL!$B$8:$B$100,0),MATCH(B$3,事業別PL!$C$7:$AE$7,0)),"")</f>
        <v>0</v>
      </c>
      <c r="C30" s="50">
        <f>IFERROR(INDEX(事業別PL!$C$8:$U$100,MATCH($A30,事業別PL!$B$8:$B$100,0),MATCH(C$3,事業別PL!$C$7:$AE$7,0)),"")</f>
        <v>0</v>
      </c>
      <c r="D30" s="233">
        <f t="shared" si="3"/>
        <v>0</v>
      </c>
      <c r="E30" s="50">
        <f>IFERROR(INDEX(事業別PL!$C$8:$U$100,MATCH($A30,事業別PL!$B$8:$B$100,0),MATCH(E$3,事業別PL!$C$7:$AE$7,0)),"")</f>
        <v>0</v>
      </c>
      <c r="F30" s="50">
        <f>IFERROR(INDEX(事業別PL!$C$8:$U$100,MATCH($A30,事業別PL!$B$8:$B$100,0),MATCH(F$3,事業別PL!$C$7:$AE$7,0)),"")</f>
        <v>0</v>
      </c>
      <c r="G30" s="50">
        <f>IFERROR(INDEX(事業別PL!$C$8:$U$100,MATCH($A30,事業別PL!$B$8:$B$100,0),MATCH(G$3,事業別PL!$C$7:$AE$7,0)),"")</f>
        <v>0</v>
      </c>
      <c r="H30" s="50" t="str">
        <f>IFERROR(INDEX(事業別PL!$C$8:$U$100,MATCH($A30,事業別PL!$B$8:$B$100,0),MATCH(H$3,事業別PL!$C$7:$AE$7,0)),"")</f>
        <v/>
      </c>
      <c r="I30" s="200">
        <f t="shared" si="4"/>
        <v>0</v>
      </c>
      <c r="J30" s="50">
        <f>IFERROR(INDEX(事業別PL!$C$8:$U$100,MATCH($A30,事業別PL!$B$8:$B$100,0),MATCH(J$3,事業別PL!$C$7:$AE$7,0)),"")</f>
        <v>0</v>
      </c>
      <c r="K30" s="50">
        <f>IFERROR(INDEX(事業別PL!$C$8:$U$100,MATCH($A30,事業別PL!$B$8:$B$100,0),MATCH(K$3,事業別PL!$C$7:$AE$7,0)),"")</f>
        <v>0</v>
      </c>
      <c r="L30" s="200">
        <f t="shared" si="5"/>
        <v>0</v>
      </c>
      <c r="M30" s="50" t="str">
        <f>IFERROR(INDEX(事業別PL!$C$8:$U$100,MATCH($A30,事業別PL!$B$8:$B$100,0),MATCH(M$3,事業別PL!$C$7:$AE$7,0)),"")</f>
        <v/>
      </c>
      <c r="N30" s="50">
        <f>IFERROR(INDEX(事業別PL!$C$8:$U$100,MATCH($A30,事業別PL!$B$8:$B$100,0),MATCH(N$3,事業別PL!$C$7:$AE$7,0)),"")</f>
        <v>0</v>
      </c>
      <c r="O30" s="50">
        <f>IFERROR(INDEX(事業別PL!$C$8:$U$100,MATCH($A30,事業別PL!$B$8:$B$100,0),MATCH(O$3,事業別PL!$C$7:$AE$7,0)),"")</f>
        <v>0</v>
      </c>
      <c r="P30" s="200">
        <f t="shared" si="6"/>
        <v>0</v>
      </c>
      <c r="Q30" s="50">
        <f>IFERROR(INDEX(事業別PL!$C$8:$U$100,MATCH($A30,事業別PL!$B$8:$B$100,0),MATCH(Q$3,事業別PL!$C$7:$AE$7,0)),"")</f>
        <v>378940</v>
      </c>
      <c r="R30" s="50">
        <f>IFERROR(INDEX(事業別PL!$C$8:$U$100,MATCH($A30,事業別PL!$B$8:$B$100,0),MATCH(R$3,事業別PL!$C$7:$AE$7,0)),"")</f>
        <v>0</v>
      </c>
      <c r="S30" s="200">
        <f t="shared" si="0"/>
        <v>378940</v>
      </c>
      <c r="U30" s="342">
        <f t="shared" ref="U30:U52" si="7">SUM(S30,P30,L30,I30,D30)</f>
        <v>378940</v>
      </c>
      <c r="V30" s="32" t="str">
        <f t="shared" ref="V30:V53" si="8">IF(U30=0,"非表示","表示")</f>
        <v>表示</v>
      </c>
    </row>
    <row r="31" spans="1:22" ht="14.25" hidden="1">
      <c r="A31" s="88" t="str">
        <f>'３．直接・共通費用'!C32</f>
        <v>退職給付費用</v>
      </c>
      <c r="B31" s="50">
        <f>IFERROR(INDEX(事業別PL!$C$8:$U$100,MATCH($A31,事業別PL!$B$8:$B$100,0),MATCH(B$3,事業別PL!$C$7:$AE$7,0)),"")</f>
        <v>0</v>
      </c>
      <c r="C31" s="50">
        <f>IFERROR(INDEX(事業別PL!$C$8:$U$100,MATCH($A31,事業別PL!$B$8:$B$100,0),MATCH(C$3,事業別PL!$C$7:$AE$7,0)),"")</f>
        <v>0</v>
      </c>
      <c r="D31" s="233">
        <f t="shared" si="3"/>
        <v>0</v>
      </c>
      <c r="E31" s="50">
        <f>IFERROR(INDEX(事業別PL!$C$8:$U$100,MATCH($A31,事業別PL!$B$8:$B$100,0),MATCH(E$3,事業別PL!$C$7:$AE$7,0)),"")</f>
        <v>0</v>
      </c>
      <c r="F31" s="50">
        <f>IFERROR(INDEX(事業別PL!$C$8:$U$100,MATCH($A31,事業別PL!$B$8:$B$100,0),MATCH(F$3,事業別PL!$C$7:$AE$7,0)),"")</f>
        <v>0</v>
      </c>
      <c r="G31" s="50">
        <f>IFERROR(INDEX(事業別PL!$C$8:$U$100,MATCH($A31,事業別PL!$B$8:$B$100,0),MATCH(G$3,事業別PL!$C$7:$AE$7,0)),"")</f>
        <v>0</v>
      </c>
      <c r="H31" s="50" t="str">
        <f>IFERROR(INDEX(事業別PL!$C$8:$U$100,MATCH($A31,事業別PL!$B$8:$B$100,0),MATCH(H$3,事業別PL!$C$7:$AE$7,0)),"")</f>
        <v/>
      </c>
      <c r="I31" s="200">
        <f t="shared" si="4"/>
        <v>0</v>
      </c>
      <c r="J31" s="50">
        <f>IFERROR(INDEX(事業別PL!$C$8:$U$100,MATCH($A31,事業別PL!$B$8:$B$100,0),MATCH(J$3,事業別PL!$C$7:$AE$7,0)),"")</f>
        <v>0</v>
      </c>
      <c r="K31" s="50">
        <f>IFERROR(INDEX(事業別PL!$C$8:$U$100,MATCH($A31,事業別PL!$B$8:$B$100,0),MATCH(K$3,事業別PL!$C$7:$AE$7,0)),"")</f>
        <v>0</v>
      </c>
      <c r="L31" s="200">
        <f t="shared" si="5"/>
        <v>0</v>
      </c>
      <c r="M31" s="50" t="str">
        <f>IFERROR(INDEX(事業別PL!$C$8:$U$100,MATCH($A31,事業別PL!$B$8:$B$100,0),MATCH(M$3,事業別PL!$C$7:$AE$7,0)),"")</f>
        <v/>
      </c>
      <c r="N31" s="50">
        <f>IFERROR(INDEX(事業別PL!$C$8:$U$100,MATCH($A31,事業別PL!$B$8:$B$100,0),MATCH(N$3,事業別PL!$C$7:$AE$7,0)),"")</f>
        <v>0</v>
      </c>
      <c r="O31" s="50">
        <f>IFERROR(INDEX(事業別PL!$C$8:$U$100,MATCH($A31,事業別PL!$B$8:$B$100,0),MATCH(O$3,事業別PL!$C$7:$AE$7,0)),"")</f>
        <v>0</v>
      </c>
      <c r="P31" s="200">
        <f t="shared" si="6"/>
        <v>0</v>
      </c>
      <c r="Q31" s="50">
        <f>IFERROR(INDEX(事業別PL!$C$8:$U$100,MATCH($A31,事業別PL!$B$8:$B$100,0),MATCH(Q$3,事業別PL!$C$7:$AE$7,0)),"")</f>
        <v>0</v>
      </c>
      <c r="R31" s="50">
        <f>IFERROR(INDEX(事業別PL!$C$8:$U$100,MATCH($A31,事業別PL!$B$8:$B$100,0),MATCH(R$3,事業別PL!$C$7:$AE$7,0)),"")</f>
        <v>0</v>
      </c>
      <c r="S31" s="200">
        <f t="shared" si="0"/>
        <v>0</v>
      </c>
      <c r="U31" s="342">
        <f t="shared" si="7"/>
        <v>0</v>
      </c>
      <c r="V31" s="32" t="str">
        <f t="shared" si="8"/>
        <v>非表示</v>
      </c>
    </row>
    <row r="32" spans="1:22" ht="14.25" hidden="1">
      <c r="A32" s="88" t="str">
        <f>'３．直接・共通費用'!C33</f>
        <v>社会保険・福利厚生費</v>
      </c>
      <c r="B32" s="50">
        <f>IFERROR(INDEX(事業別PL!$C$8:$U$100,MATCH($A32,事業別PL!$B$8:$B$100,0),MATCH(B$3,事業別PL!$C$7:$AE$7,0)),"")</f>
        <v>0</v>
      </c>
      <c r="C32" s="50">
        <f>IFERROR(INDEX(事業別PL!$C$8:$U$100,MATCH($A32,事業別PL!$B$8:$B$100,0),MATCH(C$3,事業別PL!$C$7:$AE$7,0)),"")</f>
        <v>0</v>
      </c>
      <c r="D32" s="233">
        <f t="shared" si="3"/>
        <v>0</v>
      </c>
      <c r="E32" s="50">
        <f>IFERROR(INDEX(事業別PL!$C$8:$U$100,MATCH($A32,事業別PL!$B$8:$B$100,0),MATCH(E$3,事業別PL!$C$7:$AE$7,0)),"")</f>
        <v>0</v>
      </c>
      <c r="F32" s="50">
        <f>IFERROR(INDEX(事業別PL!$C$8:$U$100,MATCH($A32,事業別PL!$B$8:$B$100,0),MATCH(F$3,事業別PL!$C$7:$AE$7,0)),"")</f>
        <v>0</v>
      </c>
      <c r="G32" s="50">
        <f>IFERROR(INDEX(事業別PL!$C$8:$U$100,MATCH($A32,事業別PL!$B$8:$B$100,0),MATCH(G$3,事業別PL!$C$7:$AE$7,0)),"")</f>
        <v>0</v>
      </c>
      <c r="H32" s="50" t="str">
        <f>IFERROR(INDEX(事業別PL!$C$8:$U$100,MATCH($A32,事業別PL!$B$8:$B$100,0),MATCH(H$3,事業別PL!$C$7:$AE$7,0)),"")</f>
        <v/>
      </c>
      <c r="I32" s="200">
        <f t="shared" si="4"/>
        <v>0</v>
      </c>
      <c r="J32" s="50">
        <f>IFERROR(INDEX(事業別PL!$C$8:$U$100,MATCH($A32,事業別PL!$B$8:$B$100,0),MATCH(J$3,事業別PL!$C$7:$AE$7,0)),"")</f>
        <v>0</v>
      </c>
      <c r="K32" s="50">
        <f>IFERROR(INDEX(事業別PL!$C$8:$U$100,MATCH($A32,事業別PL!$B$8:$B$100,0),MATCH(K$3,事業別PL!$C$7:$AE$7,0)),"")</f>
        <v>0</v>
      </c>
      <c r="L32" s="200">
        <f t="shared" si="5"/>
        <v>0</v>
      </c>
      <c r="M32" s="50" t="str">
        <f>IFERROR(INDEX(事業別PL!$C$8:$U$100,MATCH($A32,事業別PL!$B$8:$B$100,0),MATCH(M$3,事業別PL!$C$7:$AE$7,0)),"")</f>
        <v/>
      </c>
      <c r="N32" s="50">
        <f>IFERROR(INDEX(事業別PL!$C$8:$U$100,MATCH($A32,事業別PL!$B$8:$B$100,0),MATCH(N$3,事業別PL!$C$7:$AE$7,0)),"")</f>
        <v>0</v>
      </c>
      <c r="O32" s="50">
        <f>IFERROR(INDEX(事業別PL!$C$8:$U$100,MATCH($A32,事業別PL!$B$8:$B$100,0),MATCH(O$3,事業別PL!$C$7:$AE$7,0)),"")</f>
        <v>0</v>
      </c>
      <c r="P32" s="200">
        <f t="shared" si="6"/>
        <v>0</v>
      </c>
      <c r="Q32" s="50">
        <f>IFERROR(INDEX(事業別PL!$C$8:$U$100,MATCH($A32,事業別PL!$B$8:$B$100,0),MATCH(Q$3,事業別PL!$C$7:$AE$7,0)),"")</f>
        <v>0</v>
      </c>
      <c r="R32" s="50">
        <f>IFERROR(INDEX(事業別PL!$C$8:$U$100,MATCH($A32,事業別PL!$B$8:$B$100,0),MATCH(R$3,事業別PL!$C$7:$AE$7,0)),"")</f>
        <v>0</v>
      </c>
      <c r="S32" s="200">
        <f t="shared" si="0"/>
        <v>0</v>
      </c>
      <c r="U32" s="342">
        <f t="shared" si="7"/>
        <v>0</v>
      </c>
      <c r="V32" s="32" t="str">
        <f t="shared" si="8"/>
        <v>非表示</v>
      </c>
    </row>
    <row r="33" spans="1:22" ht="14.25">
      <c r="A33" s="88" t="str">
        <f>'３．直接・共通費用'!C34</f>
        <v>旅費交通費</v>
      </c>
      <c r="B33" s="50">
        <f>IFERROR(INDEX(事業別PL!$C$8:$U$100,MATCH($A33,事業別PL!$B$8:$B$100,0),MATCH(B$3,事業別PL!$C$7:$AE$7,0)),"")</f>
        <v>759786</v>
      </c>
      <c r="C33" s="50">
        <f>IFERROR(INDEX(事業別PL!$C$8:$U$100,MATCH($A33,事業別PL!$B$8:$B$100,0),MATCH(C$3,事業別PL!$C$7:$AE$7,0)),"")</f>
        <v>251600</v>
      </c>
      <c r="D33" s="233">
        <f t="shared" si="3"/>
        <v>1011386</v>
      </c>
      <c r="E33" s="50">
        <f>IFERROR(INDEX(事業別PL!$C$8:$U$100,MATCH($A33,事業別PL!$B$8:$B$100,0),MATCH(E$3,事業別PL!$C$7:$AE$7,0)),"")</f>
        <v>2017885</v>
      </c>
      <c r="F33" s="50">
        <f>IFERROR(INDEX(事業別PL!$C$8:$U$100,MATCH($A33,事業別PL!$B$8:$B$100,0),MATCH(F$3,事業別PL!$C$7:$AE$7,0)),"")</f>
        <v>459330</v>
      </c>
      <c r="G33" s="50">
        <f>IFERROR(INDEX(事業別PL!$C$8:$U$100,MATCH($A33,事業別PL!$B$8:$B$100,0),MATCH(G$3,事業別PL!$C$7:$AE$7,0)),"")</f>
        <v>122440</v>
      </c>
      <c r="H33" s="50" t="str">
        <f>IFERROR(INDEX(事業別PL!$C$8:$U$100,MATCH($A33,事業別PL!$B$8:$B$100,0),MATCH(H$3,事業別PL!$C$7:$AE$7,0)),"")</f>
        <v/>
      </c>
      <c r="I33" s="200">
        <f t="shared" si="4"/>
        <v>2599655</v>
      </c>
      <c r="J33" s="50">
        <f>IFERROR(INDEX(事業別PL!$C$8:$U$100,MATCH($A33,事業別PL!$B$8:$B$100,0),MATCH(J$3,事業別PL!$C$7:$AE$7,0)),"")</f>
        <v>0</v>
      </c>
      <c r="K33" s="50">
        <f>IFERROR(INDEX(事業別PL!$C$8:$U$100,MATCH($A33,事業別PL!$B$8:$B$100,0),MATCH(K$3,事業別PL!$C$7:$AE$7,0)),"")</f>
        <v>0</v>
      </c>
      <c r="L33" s="200">
        <f t="shared" si="5"/>
        <v>0</v>
      </c>
      <c r="M33" s="50" t="str">
        <f>IFERROR(INDEX(事業別PL!$C$8:$U$100,MATCH($A33,事業別PL!$B$8:$B$100,0),MATCH(M$3,事業別PL!$C$7:$AE$7,0)),"")</f>
        <v/>
      </c>
      <c r="N33" s="50">
        <f>IFERROR(INDEX(事業別PL!$C$8:$U$100,MATCH($A33,事業別PL!$B$8:$B$100,0),MATCH(N$3,事業別PL!$C$7:$AE$7,0)),"")</f>
        <v>16800</v>
      </c>
      <c r="O33" s="50">
        <f>IFERROR(INDEX(事業別PL!$C$8:$U$100,MATCH($A33,事業別PL!$B$8:$B$100,0),MATCH(O$3,事業別PL!$C$7:$AE$7,0)),"")</f>
        <v>0</v>
      </c>
      <c r="P33" s="200">
        <f t="shared" si="6"/>
        <v>16800</v>
      </c>
      <c r="Q33" s="50">
        <f>IFERROR(INDEX(事業別PL!$C$8:$U$100,MATCH($A33,事業別PL!$B$8:$B$100,0),MATCH(Q$3,事業別PL!$C$7:$AE$7,0)),"")</f>
        <v>39660</v>
      </c>
      <c r="R33" s="50">
        <f>IFERROR(INDEX(事業別PL!$C$8:$U$100,MATCH($A33,事業別PL!$B$8:$B$100,0),MATCH(R$3,事業別PL!$C$7:$AE$7,0)),"")</f>
        <v>126390</v>
      </c>
      <c r="S33" s="200">
        <f t="shared" si="0"/>
        <v>166050</v>
      </c>
      <c r="U33" s="342">
        <f t="shared" si="7"/>
        <v>3793891</v>
      </c>
      <c r="V33" s="32" t="str">
        <f t="shared" si="8"/>
        <v>表示</v>
      </c>
    </row>
    <row r="34" spans="1:22" ht="14.25">
      <c r="A34" s="88" t="str">
        <f>'３．直接・共通費用'!C35</f>
        <v>通信費</v>
      </c>
      <c r="B34" s="50">
        <f>IFERROR(INDEX(事業別PL!$C$8:$U$100,MATCH($A34,事業別PL!$B$8:$B$100,0),MATCH(B$3,事業別PL!$C$7:$AE$7,0)),"")</f>
        <v>2750</v>
      </c>
      <c r="C34" s="50">
        <f>IFERROR(INDEX(事業別PL!$C$8:$U$100,MATCH($A34,事業別PL!$B$8:$B$100,0),MATCH(C$3,事業別PL!$C$7:$AE$7,0)),"")</f>
        <v>23669</v>
      </c>
      <c r="D34" s="233">
        <f t="shared" si="3"/>
        <v>26419</v>
      </c>
      <c r="E34" s="50">
        <f>IFERROR(INDEX(事業別PL!$C$8:$U$100,MATCH($A34,事業別PL!$B$8:$B$100,0),MATCH(E$3,事業別PL!$C$7:$AE$7,0)),"")</f>
        <v>972</v>
      </c>
      <c r="F34" s="50">
        <f>IFERROR(INDEX(事業別PL!$C$8:$U$100,MATCH($A34,事業別PL!$B$8:$B$100,0),MATCH(F$3,事業別PL!$C$7:$AE$7,0)),"")</f>
        <v>82</v>
      </c>
      <c r="G34" s="50">
        <f>IFERROR(INDEX(事業別PL!$C$8:$U$100,MATCH($A34,事業別PL!$B$8:$B$100,0),MATCH(G$3,事業別PL!$C$7:$AE$7,0)),"")</f>
        <v>410</v>
      </c>
      <c r="H34" s="50" t="str">
        <f>IFERROR(INDEX(事業別PL!$C$8:$U$100,MATCH($A34,事業別PL!$B$8:$B$100,0),MATCH(H$3,事業別PL!$C$7:$AE$7,0)),"")</f>
        <v/>
      </c>
      <c r="I34" s="200">
        <f t="shared" si="4"/>
        <v>1464</v>
      </c>
      <c r="J34" s="50">
        <f>IFERROR(INDEX(事業別PL!$C$8:$U$100,MATCH($A34,事業別PL!$B$8:$B$100,0),MATCH(J$3,事業別PL!$C$7:$AE$7,0)),"")</f>
        <v>0</v>
      </c>
      <c r="K34" s="50">
        <f>IFERROR(INDEX(事業別PL!$C$8:$U$100,MATCH($A34,事業別PL!$B$8:$B$100,0),MATCH(K$3,事業別PL!$C$7:$AE$7,0)),"")</f>
        <v>0</v>
      </c>
      <c r="L34" s="200">
        <f t="shared" si="5"/>
        <v>0</v>
      </c>
      <c r="M34" s="50" t="str">
        <f>IFERROR(INDEX(事業別PL!$C$8:$U$100,MATCH($A34,事業別PL!$B$8:$B$100,0),MATCH(M$3,事業別PL!$C$7:$AE$7,0)),"")</f>
        <v/>
      </c>
      <c r="N34" s="50">
        <f>IFERROR(INDEX(事業別PL!$C$8:$U$100,MATCH($A34,事業別PL!$B$8:$B$100,0),MATCH(N$3,事業別PL!$C$7:$AE$7,0)),"")</f>
        <v>1394</v>
      </c>
      <c r="O34" s="50">
        <f>IFERROR(INDEX(事業別PL!$C$8:$U$100,MATCH($A34,事業別PL!$B$8:$B$100,0),MATCH(O$3,事業別PL!$C$7:$AE$7,0)),"")</f>
        <v>0</v>
      </c>
      <c r="P34" s="200">
        <f t="shared" si="6"/>
        <v>1394</v>
      </c>
      <c r="Q34" s="50">
        <f>IFERROR(INDEX(事業別PL!$C$8:$U$100,MATCH($A34,事業別PL!$B$8:$B$100,0),MATCH(Q$3,事業別PL!$C$7:$AE$7,0)),"")</f>
        <v>0</v>
      </c>
      <c r="R34" s="50">
        <f>IFERROR(INDEX(事業別PL!$C$8:$U$100,MATCH($A34,事業別PL!$B$8:$B$100,0),MATCH(R$3,事業別PL!$C$7:$AE$7,0)),"")</f>
        <v>10637</v>
      </c>
      <c r="S34" s="200">
        <f t="shared" si="0"/>
        <v>10637</v>
      </c>
      <c r="U34" s="342">
        <f t="shared" si="7"/>
        <v>39914</v>
      </c>
      <c r="V34" s="32" t="str">
        <f t="shared" si="8"/>
        <v>表示</v>
      </c>
    </row>
    <row r="35" spans="1:22" ht="14.25">
      <c r="A35" s="88" t="str">
        <f>'３．直接・共通費用'!C36</f>
        <v>支払手数料</v>
      </c>
      <c r="B35" s="50">
        <f>IFERROR(INDEX(事業別PL!$C$8:$U$100,MATCH($A35,事業別PL!$B$8:$B$100,0),MATCH(B$3,事業別PL!$C$7:$AE$7,0)),"")</f>
        <v>30564</v>
      </c>
      <c r="C35" s="50">
        <f>IFERROR(INDEX(事業別PL!$C$8:$U$100,MATCH($A35,事業別PL!$B$8:$B$100,0),MATCH(C$3,事業別PL!$C$7:$AE$7,0)),"")</f>
        <v>4212</v>
      </c>
      <c r="D35" s="233">
        <f t="shared" si="3"/>
        <v>34776</v>
      </c>
      <c r="E35" s="50">
        <f>IFERROR(INDEX(事業別PL!$C$8:$U$100,MATCH($A35,事業別PL!$B$8:$B$100,0),MATCH(E$3,事業別PL!$C$7:$AE$7,0)),"")</f>
        <v>7776</v>
      </c>
      <c r="F35" s="50">
        <f>IFERROR(INDEX(事業別PL!$C$8:$U$100,MATCH($A35,事業別PL!$B$8:$B$100,0),MATCH(F$3,事業別PL!$C$7:$AE$7,0)),"")</f>
        <v>10260</v>
      </c>
      <c r="G35" s="50">
        <f>IFERROR(INDEX(事業別PL!$C$8:$U$100,MATCH($A35,事業別PL!$B$8:$B$100,0),MATCH(G$3,事業別PL!$C$7:$AE$7,0)),"")</f>
        <v>1620</v>
      </c>
      <c r="H35" s="50" t="str">
        <f>IFERROR(INDEX(事業別PL!$C$8:$U$100,MATCH($A35,事業別PL!$B$8:$B$100,0),MATCH(H$3,事業別PL!$C$7:$AE$7,0)),"")</f>
        <v/>
      </c>
      <c r="I35" s="200">
        <f t="shared" si="4"/>
        <v>19656</v>
      </c>
      <c r="J35" s="50">
        <f>IFERROR(INDEX(事業別PL!$C$8:$U$100,MATCH($A35,事業別PL!$B$8:$B$100,0),MATCH(J$3,事業別PL!$C$7:$AE$7,0)),"")</f>
        <v>432</v>
      </c>
      <c r="K35" s="50">
        <f>IFERROR(INDEX(事業別PL!$C$8:$U$100,MATCH($A35,事業別PL!$B$8:$B$100,0),MATCH(K$3,事業別PL!$C$7:$AE$7,0)),"")</f>
        <v>514624</v>
      </c>
      <c r="L35" s="200">
        <f t="shared" si="5"/>
        <v>515056</v>
      </c>
      <c r="M35" s="50" t="str">
        <f>IFERROR(INDEX(事業別PL!$C$8:$U$100,MATCH($A35,事業別PL!$B$8:$B$100,0),MATCH(M$3,事業別PL!$C$7:$AE$7,0)),"")</f>
        <v/>
      </c>
      <c r="N35" s="50">
        <f>IFERROR(INDEX(事業別PL!$C$8:$U$100,MATCH($A35,事業別PL!$B$8:$B$100,0),MATCH(N$3,事業別PL!$C$7:$AE$7,0)),"")</f>
        <v>3240</v>
      </c>
      <c r="O35" s="50">
        <f>IFERROR(INDEX(事業別PL!$C$8:$U$100,MATCH($A35,事業別PL!$B$8:$B$100,0),MATCH(O$3,事業別PL!$C$7:$AE$7,0)),"")</f>
        <v>0</v>
      </c>
      <c r="P35" s="200">
        <f t="shared" si="6"/>
        <v>3240</v>
      </c>
      <c r="Q35" s="50">
        <f>IFERROR(INDEX(事業別PL!$C$8:$U$100,MATCH($A35,事業別PL!$B$8:$B$100,0),MATCH(Q$3,事業別PL!$C$7:$AE$7,0)),"")</f>
        <v>0</v>
      </c>
      <c r="R35" s="50">
        <f>IFERROR(INDEX(事業別PL!$C$8:$U$100,MATCH($A35,事業別PL!$B$8:$B$100,0),MATCH(R$3,事業別PL!$C$7:$AE$7,0)),"")</f>
        <v>7716</v>
      </c>
      <c r="S35" s="200">
        <f t="shared" si="0"/>
        <v>7716</v>
      </c>
      <c r="U35" s="342">
        <f t="shared" si="7"/>
        <v>580444</v>
      </c>
      <c r="V35" s="32" t="str">
        <f t="shared" si="8"/>
        <v>表示</v>
      </c>
    </row>
    <row r="36" spans="1:22" ht="14.25" hidden="1">
      <c r="A36" s="88" t="str">
        <f>'３．直接・共通費用'!C37</f>
        <v>ホームページ更新費</v>
      </c>
      <c r="B36" s="50">
        <f>IFERROR(INDEX(事業別PL!$C$8:$U$100,MATCH($A36,事業別PL!$B$8:$B$100,0),MATCH(B$3,事業別PL!$C$7:$AE$7,0)),"")</f>
        <v>0</v>
      </c>
      <c r="C36" s="50">
        <f>IFERROR(INDEX(事業別PL!$C$8:$U$100,MATCH($A36,事業別PL!$B$8:$B$100,0),MATCH(C$3,事業別PL!$C$7:$AE$7,0)),"")</f>
        <v>0</v>
      </c>
      <c r="D36" s="233">
        <f t="shared" si="3"/>
        <v>0</v>
      </c>
      <c r="E36" s="50">
        <f>IFERROR(INDEX(事業別PL!$C$8:$U$100,MATCH($A36,事業別PL!$B$8:$B$100,0),MATCH(E$3,事業別PL!$C$7:$AE$7,0)),"")</f>
        <v>0</v>
      </c>
      <c r="F36" s="50">
        <f>IFERROR(INDEX(事業別PL!$C$8:$U$100,MATCH($A36,事業別PL!$B$8:$B$100,0),MATCH(F$3,事業別PL!$C$7:$AE$7,0)),"")</f>
        <v>0</v>
      </c>
      <c r="G36" s="50">
        <f>IFERROR(INDEX(事業別PL!$C$8:$U$100,MATCH($A36,事業別PL!$B$8:$B$100,0),MATCH(G$3,事業別PL!$C$7:$AE$7,0)),"")</f>
        <v>0</v>
      </c>
      <c r="H36" s="50" t="str">
        <f>IFERROR(INDEX(事業別PL!$C$8:$U$100,MATCH($A36,事業別PL!$B$8:$B$100,0),MATCH(H$3,事業別PL!$C$7:$AE$7,0)),"")</f>
        <v/>
      </c>
      <c r="I36" s="200">
        <f t="shared" si="4"/>
        <v>0</v>
      </c>
      <c r="J36" s="50">
        <f>IFERROR(INDEX(事業別PL!$C$8:$U$100,MATCH($A36,事業別PL!$B$8:$B$100,0),MATCH(J$3,事業別PL!$C$7:$AE$7,0)),"")</f>
        <v>0</v>
      </c>
      <c r="K36" s="50">
        <f>IFERROR(INDEX(事業別PL!$C$8:$U$100,MATCH($A36,事業別PL!$B$8:$B$100,0),MATCH(K$3,事業別PL!$C$7:$AE$7,0)),"")</f>
        <v>0</v>
      </c>
      <c r="L36" s="200">
        <f t="shared" si="5"/>
        <v>0</v>
      </c>
      <c r="M36" s="50" t="str">
        <f>IFERROR(INDEX(事業別PL!$C$8:$U$100,MATCH($A36,事業別PL!$B$8:$B$100,0),MATCH(M$3,事業別PL!$C$7:$AE$7,0)),"")</f>
        <v/>
      </c>
      <c r="N36" s="50">
        <f>IFERROR(INDEX(事業別PL!$C$8:$U$100,MATCH($A36,事業別PL!$B$8:$B$100,0),MATCH(N$3,事業別PL!$C$7:$AE$7,0)),"")</f>
        <v>0</v>
      </c>
      <c r="O36" s="50">
        <f>IFERROR(INDEX(事業別PL!$C$8:$U$100,MATCH($A36,事業別PL!$B$8:$B$100,0),MATCH(O$3,事業別PL!$C$7:$AE$7,0)),"")</f>
        <v>0</v>
      </c>
      <c r="P36" s="200">
        <f t="shared" si="6"/>
        <v>0</v>
      </c>
      <c r="Q36" s="50">
        <f>IFERROR(INDEX(事業別PL!$C$8:$U$100,MATCH($A36,事業別PL!$B$8:$B$100,0),MATCH(Q$3,事業別PL!$C$7:$AE$7,0)),"")</f>
        <v>0</v>
      </c>
      <c r="R36" s="50">
        <f>IFERROR(INDEX(事業別PL!$C$8:$U$100,MATCH($A36,事業別PL!$B$8:$B$100,0),MATCH(R$3,事業別PL!$C$7:$AE$7,0)),"")</f>
        <v>0</v>
      </c>
      <c r="S36" s="200">
        <f t="shared" si="0"/>
        <v>0</v>
      </c>
      <c r="U36" s="342">
        <f t="shared" si="7"/>
        <v>0</v>
      </c>
      <c r="V36" s="32" t="str">
        <f t="shared" si="8"/>
        <v>非表示</v>
      </c>
    </row>
    <row r="37" spans="1:22" ht="14.25" hidden="1">
      <c r="A37" s="88" t="str">
        <f>'３．直接・共通費用'!C38</f>
        <v>事務用消耗品費</v>
      </c>
      <c r="B37" s="50">
        <f>IFERROR(INDEX(事業別PL!$C$8:$U$100,MATCH($A37,事業別PL!$B$8:$B$100,0),MATCH(B$3,事業別PL!$C$7:$AE$7,0)),"")</f>
        <v>0</v>
      </c>
      <c r="C37" s="50">
        <f>IFERROR(INDEX(事業別PL!$C$8:$U$100,MATCH($A37,事業別PL!$B$8:$B$100,0),MATCH(C$3,事業別PL!$C$7:$AE$7,0)),"")</f>
        <v>0</v>
      </c>
      <c r="D37" s="233">
        <f t="shared" si="3"/>
        <v>0</v>
      </c>
      <c r="E37" s="50">
        <f>IFERROR(INDEX(事業別PL!$C$8:$U$100,MATCH($A37,事業別PL!$B$8:$B$100,0),MATCH(E$3,事業別PL!$C$7:$AE$7,0)),"")</f>
        <v>0</v>
      </c>
      <c r="F37" s="50">
        <f>IFERROR(INDEX(事業別PL!$C$8:$U$100,MATCH($A37,事業別PL!$B$8:$B$100,0),MATCH(F$3,事業別PL!$C$7:$AE$7,0)),"")</f>
        <v>0</v>
      </c>
      <c r="G37" s="50">
        <f>IFERROR(INDEX(事業別PL!$C$8:$U$100,MATCH($A37,事業別PL!$B$8:$B$100,0),MATCH(G$3,事業別PL!$C$7:$AE$7,0)),"")</f>
        <v>0</v>
      </c>
      <c r="H37" s="50" t="str">
        <f>IFERROR(INDEX(事業別PL!$C$8:$U$100,MATCH($A37,事業別PL!$B$8:$B$100,0),MATCH(H$3,事業別PL!$C$7:$AE$7,0)),"")</f>
        <v/>
      </c>
      <c r="I37" s="200">
        <f t="shared" si="4"/>
        <v>0</v>
      </c>
      <c r="J37" s="50">
        <f>IFERROR(INDEX(事業別PL!$C$8:$U$100,MATCH($A37,事業別PL!$B$8:$B$100,0),MATCH(J$3,事業別PL!$C$7:$AE$7,0)),"")</f>
        <v>0</v>
      </c>
      <c r="K37" s="50">
        <f>IFERROR(INDEX(事業別PL!$C$8:$U$100,MATCH($A37,事業別PL!$B$8:$B$100,0),MATCH(K$3,事業別PL!$C$7:$AE$7,0)),"")</f>
        <v>0</v>
      </c>
      <c r="L37" s="200">
        <f t="shared" si="5"/>
        <v>0</v>
      </c>
      <c r="M37" s="50" t="str">
        <f>IFERROR(INDEX(事業別PL!$C$8:$U$100,MATCH($A37,事業別PL!$B$8:$B$100,0),MATCH(M$3,事業別PL!$C$7:$AE$7,0)),"")</f>
        <v/>
      </c>
      <c r="N37" s="50">
        <f>IFERROR(INDEX(事業別PL!$C$8:$U$100,MATCH($A37,事業別PL!$B$8:$B$100,0),MATCH(N$3,事業別PL!$C$7:$AE$7,0)),"")</f>
        <v>0</v>
      </c>
      <c r="O37" s="50">
        <f>IFERROR(INDEX(事業別PL!$C$8:$U$100,MATCH($A37,事業別PL!$B$8:$B$100,0),MATCH(O$3,事業別PL!$C$7:$AE$7,0)),"")</f>
        <v>0</v>
      </c>
      <c r="P37" s="200">
        <f t="shared" si="6"/>
        <v>0</v>
      </c>
      <c r="Q37" s="50">
        <f>IFERROR(INDEX(事業別PL!$C$8:$U$100,MATCH($A37,事業別PL!$B$8:$B$100,0),MATCH(Q$3,事業別PL!$C$7:$AE$7,0)),"")</f>
        <v>0</v>
      </c>
      <c r="R37" s="50">
        <f>IFERROR(INDEX(事業別PL!$C$8:$U$100,MATCH($A37,事業別PL!$B$8:$B$100,0),MATCH(R$3,事業別PL!$C$7:$AE$7,0)),"")</f>
        <v>0</v>
      </c>
      <c r="S37" s="200">
        <f t="shared" si="0"/>
        <v>0</v>
      </c>
      <c r="U37" s="342">
        <f t="shared" si="7"/>
        <v>0</v>
      </c>
      <c r="V37" s="32" t="str">
        <f t="shared" si="8"/>
        <v>非表示</v>
      </c>
    </row>
    <row r="38" spans="1:22" ht="14.25">
      <c r="A38" s="88" t="str">
        <f>'３．直接・共通費用'!C39</f>
        <v>印刷製本費</v>
      </c>
      <c r="B38" s="50">
        <f>IFERROR(INDEX(事業別PL!$C$8:$U$100,MATCH($A38,事業別PL!$B$8:$B$100,0),MATCH(B$3,事業別PL!$C$7:$AE$7,0)),"")</f>
        <v>261982</v>
      </c>
      <c r="C38" s="50">
        <f>IFERROR(INDEX(事業別PL!$C$8:$U$100,MATCH($A38,事業別PL!$B$8:$B$100,0),MATCH(C$3,事業別PL!$C$7:$AE$7,0)),"")</f>
        <v>4070</v>
      </c>
      <c r="D38" s="233">
        <f t="shared" si="3"/>
        <v>266052</v>
      </c>
      <c r="E38" s="50">
        <f>IFERROR(INDEX(事業別PL!$C$8:$U$100,MATCH($A38,事業別PL!$B$8:$B$100,0),MATCH(E$3,事業別PL!$C$7:$AE$7,0)),"")</f>
        <v>0</v>
      </c>
      <c r="F38" s="50">
        <f>IFERROR(INDEX(事業別PL!$C$8:$U$100,MATCH($A38,事業別PL!$B$8:$B$100,0),MATCH(F$3,事業別PL!$C$7:$AE$7,0)),"")</f>
        <v>0</v>
      </c>
      <c r="G38" s="50">
        <f>IFERROR(INDEX(事業別PL!$C$8:$U$100,MATCH($A38,事業別PL!$B$8:$B$100,0),MATCH(G$3,事業別PL!$C$7:$AE$7,0)),"")</f>
        <v>0</v>
      </c>
      <c r="H38" s="50" t="str">
        <f>IFERROR(INDEX(事業別PL!$C$8:$U$100,MATCH($A38,事業別PL!$B$8:$B$100,0),MATCH(H$3,事業別PL!$C$7:$AE$7,0)),"")</f>
        <v/>
      </c>
      <c r="I38" s="200">
        <f t="shared" si="4"/>
        <v>0</v>
      </c>
      <c r="J38" s="50">
        <f>IFERROR(INDEX(事業別PL!$C$8:$U$100,MATCH($A38,事業別PL!$B$8:$B$100,0),MATCH(J$3,事業別PL!$C$7:$AE$7,0)),"")</f>
        <v>0</v>
      </c>
      <c r="K38" s="50">
        <f>IFERROR(INDEX(事業別PL!$C$8:$U$100,MATCH($A38,事業別PL!$B$8:$B$100,0),MATCH(K$3,事業別PL!$C$7:$AE$7,0)),"")</f>
        <v>0</v>
      </c>
      <c r="L38" s="200">
        <f t="shared" si="5"/>
        <v>0</v>
      </c>
      <c r="M38" s="50" t="str">
        <f>IFERROR(INDEX(事業別PL!$C$8:$U$100,MATCH($A38,事業別PL!$B$8:$B$100,0),MATCH(M$3,事業別PL!$C$7:$AE$7,0)),"")</f>
        <v/>
      </c>
      <c r="N38" s="50">
        <f>IFERROR(INDEX(事業別PL!$C$8:$U$100,MATCH($A38,事業別PL!$B$8:$B$100,0),MATCH(N$3,事業別PL!$C$7:$AE$7,0)),"")</f>
        <v>0</v>
      </c>
      <c r="O38" s="50">
        <f>IFERROR(INDEX(事業別PL!$C$8:$U$100,MATCH($A38,事業別PL!$B$8:$B$100,0),MATCH(O$3,事業別PL!$C$7:$AE$7,0)),"")</f>
        <v>0</v>
      </c>
      <c r="P38" s="200">
        <f t="shared" si="6"/>
        <v>0</v>
      </c>
      <c r="Q38" s="50">
        <f>IFERROR(INDEX(事業別PL!$C$8:$U$100,MATCH($A38,事業別PL!$B$8:$B$100,0),MATCH(Q$3,事業別PL!$C$7:$AE$7,0)),"")</f>
        <v>0</v>
      </c>
      <c r="R38" s="50">
        <f>IFERROR(INDEX(事業別PL!$C$8:$U$100,MATCH($A38,事業別PL!$B$8:$B$100,0),MATCH(R$3,事業別PL!$C$7:$AE$7,0)),"")</f>
        <v>92146</v>
      </c>
      <c r="S38" s="200">
        <f t="shared" si="0"/>
        <v>92146</v>
      </c>
      <c r="U38" s="342">
        <f t="shared" si="7"/>
        <v>358198</v>
      </c>
      <c r="V38" s="32" t="str">
        <f t="shared" si="8"/>
        <v>表示</v>
      </c>
    </row>
    <row r="39" spans="1:22" ht="14.25" hidden="1">
      <c r="A39" s="88" t="str">
        <f>'３．直接・共通費用'!C40</f>
        <v>事務局借室料</v>
      </c>
      <c r="B39" s="50">
        <f>IFERROR(INDEX(事業別PL!$C$8:$U$100,MATCH($A39,事業別PL!$B$8:$B$100,0),MATCH(B$3,事業別PL!$C$7:$AE$7,0)),"")</f>
        <v>0</v>
      </c>
      <c r="C39" s="50">
        <f>IFERROR(INDEX(事業別PL!$C$8:$U$100,MATCH($A39,事業別PL!$B$8:$B$100,0),MATCH(C$3,事業別PL!$C$7:$AE$7,0)),"")</f>
        <v>0</v>
      </c>
      <c r="D39" s="233">
        <f t="shared" si="3"/>
        <v>0</v>
      </c>
      <c r="E39" s="50">
        <f>IFERROR(INDEX(事業別PL!$C$8:$U$100,MATCH($A39,事業別PL!$B$8:$B$100,0),MATCH(E$3,事業別PL!$C$7:$AE$7,0)),"")</f>
        <v>0</v>
      </c>
      <c r="F39" s="50">
        <f>IFERROR(INDEX(事業別PL!$C$8:$U$100,MATCH($A39,事業別PL!$B$8:$B$100,0),MATCH(F$3,事業別PL!$C$7:$AE$7,0)),"")</f>
        <v>0</v>
      </c>
      <c r="G39" s="50">
        <f>IFERROR(INDEX(事業別PL!$C$8:$U$100,MATCH($A39,事業別PL!$B$8:$B$100,0),MATCH(G$3,事業別PL!$C$7:$AE$7,0)),"")</f>
        <v>0</v>
      </c>
      <c r="H39" s="50" t="str">
        <f>IFERROR(INDEX(事業別PL!$C$8:$U$100,MATCH($A39,事業別PL!$B$8:$B$100,0),MATCH(H$3,事業別PL!$C$7:$AE$7,0)),"")</f>
        <v/>
      </c>
      <c r="I39" s="200">
        <f t="shared" si="4"/>
        <v>0</v>
      </c>
      <c r="J39" s="50">
        <f>IFERROR(INDEX(事業別PL!$C$8:$U$100,MATCH($A39,事業別PL!$B$8:$B$100,0),MATCH(J$3,事業別PL!$C$7:$AE$7,0)),"")</f>
        <v>0</v>
      </c>
      <c r="K39" s="50">
        <f>IFERROR(INDEX(事業別PL!$C$8:$U$100,MATCH($A39,事業別PL!$B$8:$B$100,0),MATCH(K$3,事業別PL!$C$7:$AE$7,0)),"")</f>
        <v>0</v>
      </c>
      <c r="L39" s="200">
        <f t="shared" si="5"/>
        <v>0</v>
      </c>
      <c r="M39" s="50" t="str">
        <f>IFERROR(INDEX(事業別PL!$C$8:$U$100,MATCH($A39,事業別PL!$B$8:$B$100,0),MATCH(M$3,事業別PL!$C$7:$AE$7,0)),"")</f>
        <v/>
      </c>
      <c r="N39" s="50">
        <f>IFERROR(INDEX(事業別PL!$C$8:$U$100,MATCH($A39,事業別PL!$B$8:$B$100,0),MATCH(N$3,事業別PL!$C$7:$AE$7,0)),"")</f>
        <v>0</v>
      </c>
      <c r="O39" s="50">
        <f>IFERROR(INDEX(事業別PL!$C$8:$U$100,MATCH($A39,事業別PL!$B$8:$B$100,0),MATCH(O$3,事業別PL!$C$7:$AE$7,0)),"")</f>
        <v>0</v>
      </c>
      <c r="P39" s="200">
        <f t="shared" si="6"/>
        <v>0</v>
      </c>
      <c r="Q39" s="50">
        <f>IFERROR(INDEX(事業別PL!$C$8:$U$100,MATCH($A39,事業別PL!$B$8:$B$100,0),MATCH(Q$3,事業別PL!$C$7:$AE$7,0)),"")</f>
        <v>0</v>
      </c>
      <c r="R39" s="50">
        <f>IFERROR(INDEX(事業別PL!$C$8:$U$100,MATCH($A39,事業別PL!$B$8:$B$100,0),MATCH(R$3,事業別PL!$C$7:$AE$7,0)),"")</f>
        <v>0</v>
      </c>
      <c r="S39" s="200">
        <f t="shared" si="0"/>
        <v>0</v>
      </c>
      <c r="U39" s="342">
        <f t="shared" si="7"/>
        <v>0</v>
      </c>
      <c r="V39" s="32" t="str">
        <f>IF(U39=0,"非表示","表示")</f>
        <v>非表示</v>
      </c>
    </row>
    <row r="40" spans="1:22" ht="14.25" hidden="1">
      <c r="A40" s="88" t="str">
        <f>'３．直接・共通費用'!C41</f>
        <v>借室附帯費</v>
      </c>
      <c r="B40" s="50">
        <f>IFERROR(INDEX(事業別PL!$C$8:$U$100,MATCH($A40,事業別PL!$B$8:$B$100,0),MATCH(B$3,事業別PL!$C$7:$AE$7,0)),"")</f>
        <v>0</v>
      </c>
      <c r="C40" s="50">
        <f>IFERROR(INDEX(事業別PL!$C$8:$U$100,MATCH($A40,事業別PL!$B$8:$B$100,0),MATCH(C$3,事業別PL!$C$7:$AE$7,0)),"")</f>
        <v>0</v>
      </c>
      <c r="D40" s="233">
        <f t="shared" si="3"/>
        <v>0</v>
      </c>
      <c r="E40" s="50">
        <f>IFERROR(INDEX(事業別PL!$C$8:$U$100,MATCH($A40,事業別PL!$B$8:$B$100,0),MATCH(E$3,事業別PL!$C$7:$AE$7,0)),"")</f>
        <v>0</v>
      </c>
      <c r="F40" s="50">
        <f>IFERROR(INDEX(事業別PL!$C$8:$U$100,MATCH($A40,事業別PL!$B$8:$B$100,0),MATCH(F$3,事業別PL!$C$7:$AE$7,0)),"")</f>
        <v>0</v>
      </c>
      <c r="G40" s="50">
        <f>IFERROR(INDEX(事業別PL!$C$8:$U$100,MATCH($A40,事業別PL!$B$8:$B$100,0),MATCH(G$3,事業別PL!$C$7:$AE$7,0)),"")</f>
        <v>0</v>
      </c>
      <c r="H40" s="50" t="str">
        <f>IFERROR(INDEX(事業別PL!$C$8:$U$100,MATCH($A40,事業別PL!$B$8:$B$100,0),MATCH(H$3,事業別PL!$C$7:$AE$7,0)),"")</f>
        <v/>
      </c>
      <c r="I40" s="200">
        <f t="shared" si="4"/>
        <v>0</v>
      </c>
      <c r="J40" s="50">
        <f>IFERROR(INDEX(事業別PL!$C$8:$U$100,MATCH($A40,事業別PL!$B$8:$B$100,0),MATCH(J$3,事業別PL!$C$7:$AE$7,0)),"")</f>
        <v>0</v>
      </c>
      <c r="K40" s="50">
        <f>IFERROR(INDEX(事業別PL!$C$8:$U$100,MATCH($A40,事業別PL!$B$8:$B$100,0),MATCH(K$3,事業別PL!$C$7:$AE$7,0)),"")</f>
        <v>0</v>
      </c>
      <c r="L40" s="200">
        <f t="shared" si="5"/>
        <v>0</v>
      </c>
      <c r="M40" s="50" t="str">
        <f>IFERROR(INDEX(事業別PL!$C$8:$U$100,MATCH($A40,事業別PL!$B$8:$B$100,0),MATCH(M$3,事業別PL!$C$7:$AE$7,0)),"")</f>
        <v/>
      </c>
      <c r="N40" s="50">
        <f>IFERROR(INDEX(事業別PL!$C$8:$U$100,MATCH($A40,事業別PL!$B$8:$B$100,0),MATCH(N$3,事業別PL!$C$7:$AE$7,0)),"")</f>
        <v>0</v>
      </c>
      <c r="O40" s="50">
        <f>IFERROR(INDEX(事業別PL!$C$8:$U$100,MATCH($A40,事業別PL!$B$8:$B$100,0),MATCH(O$3,事業別PL!$C$7:$AE$7,0)),"")</f>
        <v>0</v>
      </c>
      <c r="P40" s="200">
        <f t="shared" si="6"/>
        <v>0</v>
      </c>
      <c r="Q40" s="50">
        <f>IFERROR(INDEX(事業別PL!$C$8:$U$100,MATCH($A40,事業別PL!$B$8:$B$100,0),MATCH(Q$3,事業別PL!$C$7:$AE$7,0)),"")</f>
        <v>0</v>
      </c>
      <c r="R40" s="50">
        <f>IFERROR(INDEX(事業別PL!$C$8:$U$100,MATCH($A40,事業別PL!$B$8:$B$100,0),MATCH(R$3,事業別PL!$C$7:$AE$7,0)),"")</f>
        <v>0</v>
      </c>
      <c r="S40" s="200">
        <f t="shared" si="0"/>
        <v>0</v>
      </c>
      <c r="U40" s="342">
        <f t="shared" si="7"/>
        <v>0</v>
      </c>
      <c r="V40" s="32" t="str">
        <f t="shared" si="8"/>
        <v>非表示</v>
      </c>
    </row>
    <row r="41" spans="1:22" ht="14.25" hidden="1">
      <c r="A41" s="88" t="str">
        <f>'３．直接・共通費用'!C42</f>
        <v>賃借料</v>
      </c>
      <c r="B41" s="50">
        <f>IFERROR(INDEX(事業別PL!$C$8:$U$100,MATCH($A41,事業別PL!$B$8:$B$100,0),MATCH(B$3,事業別PL!$C$7:$AE$7,0)),"")</f>
        <v>0</v>
      </c>
      <c r="C41" s="50">
        <f>IFERROR(INDEX(事業別PL!$C$8:$U$100,MATCH($A41,事業別PL!$B$8:$B$100,0),MATCH(C$3,事業別PL!$C$7:$AE$7,0)),"")</f>
        <v>0</v>
      </c>
      <c r="D41" s="233">
        <f t="shared" si="3"/>
        <v>0</v>
      </c>
      <c r="E41" s="50">
        <f>IFERROR(INDEX(事業別PL!$C$8:$U$100,MATCH($A41,事業別PL!$B$8:$B$100,0),MATCH(E$3,事業別PL!$C$7:$AE$7,0)),"")</f>
        <v>0</v>
      </c>
      <c r="F41" s="50">
        <f>IFERROR(INDEX(事業別PL!$C$8:$U$100,MATCH($A41,事業別PL!$B$8:$B$100,0),MATCH(F$3,事業別PL!$C$7:$AE$7,0)),"")</f>
        <v>0</v>
      </c>
      <c r="G41" s="50">
        <f>IFERROR(INDEX(事業別PL!$C$8:$U$100,MATCH($A41,事業別PL!$B$8:$B$100,0),MATCH(G$3,事業別PL!$C$7:$AE$7,0)),"")</f>
        <v>0</v>
      </c>
      <c r="H41" s="50" t="str">
        <f>IFERROR(INDEX(事業別PL!$C$8:$U$100,MATCH($A41,事業別PL!$B$8:$B$100,0),MATCH(H$3,事業別PL!$C$7:$AE$7,0)),"")</f>
        <v/>
      </c>
      <c r="I41" s="200">
        <f t="shared" si="4"/>
        <v>0</v>
      </c>
      <c r="J41" s="50">
        <f>IFERROR(INDEX(事業別PL!$C$8:$U$100,MATCH($A41,事業別PL!$B$8:$B$100,0),MATCH(J$3,事業別PL!$C$7:$AE$7,0)),"")</f>
        <v>0</v>
      </c>
      <c r="K41" s="50">
        <f>IFERROR(INDEX(事業別PL!$C$8:$U$100,MATCH($A41,事業別PL!$B$8:$B$100,0),MATCH(K$3,事業別PL!$C$7:$AE$7,0)),"")</f>
        <v>0</v>
      </c>
      <c r="L41" s="200">
        <f t="shared" si="5"/>
        <v>0</v>
      </c>
      <c r="M41" s="50" t="str">
        <f>IFERROR(INDEX(事業別PL!$C$8:$U$100,MATCH($A41,事業別PL!$B$8:$B$100,0),MATCH(M$3,事業別PL!$C$7:$AE$7,0)),"")</f>
        <v/>
      </c>
      <c r="N41" s="50">
        <f>IFERROR(INDEX(事業別PL!$C$8:$U$100,MATCH($A41,事業別PL!$B$8:$B$100,0),MATCH(N$3,事業別PL!$C$7:$AE$7,0)),"")</f>
        <v>0</v>
      </c>
      <c r="O41" s="50">
        <f>IFERROR(INDEX(事業別PL!$C$8:$U$100,MATCH($A41,事業別PL!$B$8:$B$100,0),MATCH(O$3,事業別PL!$C$7:$AE$7,0)),"")</f>
        <v>0</v>
      </c>
      <c r="P41" s="200">
        <f t="shared" si="6"/>
        <v>0</v>
      </c>
      <c r="Q41" s="50">
        <f>IFERROR(INDEX(事業別PL!$C$8:$U$100,MATCH($A41,事業別PL!$B$8:$B$100,0),MATCH(Q$3,事業別PL!$C$7:$AE$7,0)),"")</f>
        <v>0</v>
      </c>
      <c r="R41" s="50">
        <f>IFERROR(INDEX(事業別PL!$C$8:$U$100,MATCH($A41,事業別PL!$B$8:$B$100,0),MATCH(R$3,事業別PL!$C$7:$AE$7,0)),"")</f>
        <v>0</v>
      </c>
      <c r="S41" s="200">
        <f t="shared" si="0"/>
        <v>0</v>
      </c>
      <c r="U41" s="342">
        <f t="shared" si="7"/>
        <v>0</v>
      </c>
      <c r="V41" s="32" t="str">
        <f t="shared" si="8"/>
        <v>非表示</v>
      </c>
    </row>
    <row r="42" spans="1:22" ht="14.25" hidden="1">
      <c r="A42" s="88" t="str">
        <f>'３．直接・共通費用'!C43</f>
        <v>減価償却費</v>
      </c>
      <c r="B42" s="50">
        <f>IFERROR(INDEX(事業別PL!$C$8:$U$100,MATCH($A42,事業別PL!$B$8:$B$100,0),MATCH(B$3,事業別PL!$C$7:$AE$7,0)),"")</f>
        <v>0</v>
      </c>
      <c r="C42" s="50">
        <f>IFERROR(INDEX(事業別PL!$C$8:$U$100,MATCH($A42,事業別PL!$B$8:$B$100,0),MATCH(C$3,事業別PL!$C$7:$AE$7,0)),"")</f>
        <v>0</v>
      </c>
      <c r="D42" s="233">
        <f t="shared" si="3"/>
        <v>0</v>
      </c>
      <c r="E42" s="50">
        <f>IFERROR(INDEX(事業別PL!$C$8:$U$100,MATCH($A42,事業別PL!$B$8:$B$100,0),MATCH(E$3,事業別PL!$C$7:$AE$7,0)),"")</f>
        <v>0</v>
      </c>
      <c r="F42" s="50">
        <f>IFERROR(INDEX(事業別PL!$C$8:$U$100,MATCH($A42,事業別PL!$B$8:$B$100,0),MATCH(F$3,事業別PL!$C$7:$AE$7,0)),"")</f>
        <v>0</v>
      </c>
      <c r="G42" s="50">
        <f>IFERROR(INDEX(事業別PL!$C$8:$U$100,MATCH($A42,事業別PL!$B$8:$B$100,0),MATCH(G$3,事業別PL!$C$7:$AE$7,0)),"")</f>
        <v>0</v>
      </c>
      <c r="H42" s="50" t="str">
        <f>IFERROR(INDEX(事業別PL!$C$8:$U$100,MATCH($A42,事業別PL!$B$8:$B$100,0),MATCH(H$3,事業別PL!$C$7:$AE$7,0)),"")</f>
        <v/>
      </c>
      <c r="I42" s="200">
        <f t="shared" si="4"/>
        <v>0</v>
      </c>
      <c r="J42" s="50">
        <f>IFERROR(INDEX(事業別PL!$C$8:$U$100,MATCH($A42,事業別PL!$B$8:$B$100,0),MATCH(J$3,事業別PL!$C$7:$AE$7,0)),"")</f>
        <v>0</v>
      </c>
      <c r="K42" s="50">
        <f>IFERROR(INDEX(事業別PL!$C$8:$U$100,MATCH($A42,事業別PL!$B$8:$B$100,0),MATCH(K$3,事業別PL!$C$7:$AE$7,0)),"")</f>
        <v>0</v>
      </c>
      <c r="L42" s="200">
        <f t="shared" si="5"/>
        <v>0</v>
      </c>
      <c r="M42" s="50" t="str">
        <f>IFERROR(INDEX(事業別PL!$C$8:$U$100,MATCH($A42,事業別PL!$B$8:$B$100,0),MATCH(M$3,事業別PL!$C$7:$AE$7,0)),"")</f>
        <v/>
      </c>
      <c r="N42" s="50">
        <f>IFERROR(INDEX(事業別PL!$C$8:$U$100,MATCH($A42,事業別PL!$B$8:$B$100,0),MATCH(N$3,事業別PL!$C$7:$AE$7,0)),"")</f>
        <v>0</v>
      </c>
      <c r="O42" s="50">
        <f>IFERROR(INDEX(事業別PL!$C$8:$U$100,MATCH($A42,事業別PL!$B$8:$B$100,0),MATCH(O$3,事業別PL!$C$7:$AE$7,0)),"")</f>
        <v>0</v>
      </c>
      <c r="P42" s="200">
        <f t="shared" si="6"/>
        <v>0</v>
      </c>
      <c r="Q42" s="50">
        <f>IFERROR(INDEX(事業別PL!$C$8:$U$100,MATCH($A42,事業別PL!$B$8:$B$100,0),MATCH(Q$3,事業別PL!$C$7:$AE$7,0)),"")</f>
        <v>0</v>
      </c>
      <c r="R42" s="50">
        <f>IFERROR(INDEX(事業別PL!$C$8:$U$100,MATCH($A42,事業別PL!$B$8:$B$100,0),MATCH(R$3,事業別PL!$C$7:$AE$7,0)),"")</f>
        <v>0</v>
      </c>
      <c r="S42" s="200">
        <f t="shared" si="0"/>
        <v>0</v>
      </c>
      <c r="U42" s="342">
        <f t="shared" si="7"/>
        <v>0</v>
      </c>
      <c r="V42" s="32" t="str">
        <f t="shared" si="8"/>
        <v>非表示</v>
      </c>
    </row>
    <row r="43" spans="1:22" ht="14.25">
      <c r="A43" s="88" t="str">
        <f>'３．直接・共通費用'!C44</f>
        <v>事務用機械借用料</v>
      </c>
      <c r="B43" s="50">
        <f>IFERROR(INDEX(事業別PL!$C$8:$U$100,MATCH($A43,事業別PL!$B$8:$B$100,0),MATCH(B$3,事業別PL!$C$7:$AE$7,0)),"")</f>
        <v>18514</v>
      </c>
      <c r="C43" s="50">
        <f>IFERROR(INDEX(事業別PL!$C$8:$U$100,MATCH($A43,事業別PL!$B$8:$B$100,0),MATCH(C$3,事業別PL!$C$7:$AE$7,0)),"")</f>
        <v>2268</v>
      </c>
      <c r="D43" s="233">
        <f t="shared" si="3"/>
        <v>20782</v>
      </c>
      <c r="E43" s="50">
        <f>IFERROR(INDEX(事業別PL!$C$8:$U$100,MATCH($A43,事業別PL!$B$8:$B$100,0),MATCH(E$3,事業別PL!$C$7:$AE$7,0)),"")</f>
        <v>1080</v>
      </c>
      <c r="F43" s="50">
        <f>IFERROR(INDEX(事業別PL!$C$8:$U$100,MATCH($A43,事業別PL!$B$8:$B$100,0),MATCH(F$3,事業別PL!$C$7:$AE$7,0)),"")</f>
        <v>1080</v>
      </c>
      <c r="G43" s="50">
        <f>IFERROR(INDEX(事業別PL!$C$8:$U$100,MATCH($A43,事業別PL!$B$8:$B$100,0),MATCH(G$3,事業別PL!$C$7:$AE$7,0)),"")</f>
        <v>0</v>
      </c>
      <c r="H43" s="50" t="str">
        <f>IFERROR(INDEX(事業別PL!$C$8:$U$100,MATCH($A43,事業別PL!$B$8:$B$100,0),MATCH(H$3,事業別PL!$C$7:$AE$7,0)),"")</f>
        <v/>
      </c>
      <c r="I43" s="200">
        <f t="shared" si="4"/>
        <v>2160</v>
      </c>
      <c r="J43" s="50">
        <f>IFERROR(INDEX(事業別PL!$C$8:$U$100,MATCH($A43,事業別PL!$B$8:$B$100,0),MATCH(J$3,事業別PL!$C$7:$AE$7,0)),"")</f>
        <v>0</v>
      </c>
      <c r="K43" s="50">
        <f>IFERROR(INDEX(事業別PL!$C$8:$U$100,MATCH($A43,事業別PL!$B$8:$B$100,0),MATCH(K$3,事業別PL!$C$7:$AE$7,0)),"")</f>
        <v>0</v>
      </c>
      <c r="L43" s="200">
        <f t="shared" si="5"/>
        <v>0</v>
      </c>
      <c r="M43" s="50" t="str">
        <f>IFERROR(INDEX(事業別PL!$C$8:$U$100,MATCH($A43,事業別PL!$B$8:$B$100,0),MATCH(M$3,事業別PL!$C$7:$AE$7,0)),"")</f>
        <v/>
      </c>
      <c r="N43" s="50">
        <f>IFERROR(INDEX(事業別PL!$C$8:$U$100,MATCH($A43,事業別PL!$B$8:$B$100,0),MATCH(N$3,事業別PL!$C$7:$AE$7,0)),"")</f>
        <v>6912</v>
      </c>
      <c r="O43" s="50">
        <f>IFERROR(INDEX(事業別PL!$C$8:$U$100,MATCH($A43,事業別PL!$B$8:$B$100,0),MATCH(O$3,事業別PL!$C$7:$AE$7,0)),"")</f>
        <v>0</v>
      </c>
      <c r="P43" s="200">
        <f t="shared" si="6"/>
        <v>6912</v>
      </c>
      <c r="Q43" s="50">
        <f>IFERROR(INDEX(事業別PL!$C$8:$U$100,MATCH($A43,事業別PL!$B$8:$B$100,0),MATCH(Q$3,事業別PL!$C$7:$AE$7,0)),"")</f>
        <v>0</v>
      </c>
      <c r="R43" s="50">
        <f>IFERROR(INDEX(事業別PL!$C$8:$U$100,MATCH($A43,事業別PL!$B$8:$B$100,0),MATCH(R$3,事業別PL!$C$7:$AE$7,0)),"")</f>
        <v>1080</v>
      </c>
      <c r="S43" s="200">
        <f t="shared" si="0"/>
        <v>1080</v>
      </c>
      <c r="U43" s="342">
        <f t="shared" si="7"/>
        <v>30934</v>
      </c>
      <c r="V43" s="32" t="str">
        <f t="shared" si="8"/>
        <v>表示</v>
      </c>
    </row>
    <row r="44" spans="1:22" ht="14.25" hidden="1">
      <c r="A44" s="88" t="str">
        <f>'３．直接・共通費用'!C45</f>
        <v>什器備品費</v>
      </c>
      <c r="B44" s="50">
        <f>IFERROR(INDEX(事業別PL!$C$8:$U$100,MATCH($A44,事業別PL!$B$8:$B$100,0),MATCH(B$3,事業別PL!$C$7:$AE$7,0)),"")</f>
        <v>0</v>
      </c>
      <c r="C44" s="50">
        <f>IFERROR(INDEX(事業別PL!$C$8:$U$100,MATCH($A44,事業別PL!$B$8:$B$100,0),MATCH(C$3,事業別PL!$C$7:$AE$7,0)),"")</f>
        <v>0</v>
      </c>
      <c r="D44" s="233">
        <f t="shared" si="3"/>
        <v>0</v>
      </c>
      <c r="E44" s="50">
        <f>IFERROR(INDEX(事業別PL!$C$8:$U$100,MATCH($A44,事業別PL!$B$8:$B$100,0),MATCH(E$3,事業別PL!$C$7:$AE$7,0)),"")</f>
        <v>0</v>
      </c>
      <c r="F44" s="50">
        <f>IFERROR(INDEX(事業別PL!$C$8:$U$100,MATCH($A44,事業別PL!$B$8:$B$100,0),MATCH(F$3,事業別PL!$C$7:$AE$7,0)),"")</f>
        <v>0</v>
      </c>
      <c r="G44" s="50">
        <f>IFERROR(INDEX(事業別PL!$C$8:$U$100,MATCH($A44,事業別PL!$B$8:$B$100,0),MATCH(G$3,事業別PL!$C$7:$AE$7,0)),"")</f>
        <v>0</v>
      </c>
      <c r="H44" s="50" t="str">
        <f>IFERROR(INDEX(事業別PL!$C$8:$U$100,MATCH($A44,事業別PL!$B$8:$B$100,0),MATCH(H$3,事業別PL!$C$7:$AE$7,0)),"")</f>
        <v/>
      </c>
      <c r="I44" s="200">
        <f t="shared" si="4"/>
        <v>0</v>
      </c>
      <c r="J44" s="50">
        <f>IFERROR(INDEX(事業別PL!$C$8:$U$100,MATCH($A44,事業別PL!$B$8:$B$100,0),MATCH(J$3,事業別PL!$C$7:$AE$7,0)),"")</f>
        <v>0</v>
      </c>
      <c r="K44" s="50">
        <f>IFERROR(INDEX(事業別PL!$C$8:$U$100,MATCH($A44,事業別PL!$B$8:$B$100,0),MATCH(K$3,事業別PL!$C$7:$AE$7,0)),"")</f>
        <v>0</v>
      </c>
      <c r="L44" s="200">
        <f t="shared" si="5"/>
        <v>0</v>
      </c>
      <c r="M44" s="50" t="str">
        <f>IFERROR(INDEX(事業別PL!$C$8:$U$100,MATCH($A44,事業別PL!$B$8:$B$100,0),MATCH(M$3,事業別PL!$C$7:$AE$7,0)),"")</f>
        <v/>
      </c>
      <c r="N44" s="50">
        <f>IFERROR(INDEX(事業別PL!$C$8:$U$100,MATCH($A44,事業別PL!$B$8:$B$100,0),MATCH(N$3,事業別PL!$C$7:$AE$7,0)),"")</f>
        <v>0</v>
      </c>
      <c r="O44" s="50">
        <f>IFERROR(INDEX(事業別PL!$C$8:$U$100,MATCH($A44,事業別PL!$B$8:$B$100,0),MATCH(O$3,事業別PL!$C$7:$AE$7,0)),"")</f>
        <v>0</v>
      </c>
      <c r="P44" s="200">
        <f t="shared" si="6"/>
        <v>0</v>
      </c>
      <c r="Q44" s="50">
        <f>IFERROR(INDEX(事業別PL!$C$8:$U$100,MATCH($A44,事業別PL!$B$8:$B$100,0),MATCH(Q$3,事業別PL!$C$7:$AE$7,0)),"")</f>
        <v>0</v>
      </c>
      <c r="R44" s="50">
        <f>IFERROR(INDEX(事業別PL!$C$8:$U$100,MATCH($A44,事業別PL!$B$8:$B$100,0),MATCH(R$3,事業別PL!$C$7:$AE$7,0)),"")</f>
        <v>0</v>
      </c>
      <c r="S44" s="200">
        <f t="shared" si="0"/>
        <v>0</v>
      </c>
      <c r="U44" s="342">
        <f t="shared" si="7"/>
        <v>0</v>
      </c>
      <c r="V44" s="32" t="str">
        <f t="shared" si="8"/>
        <v>非表示</v>
      </c>
    </row>
    <row r="45" spans="1:22" ht="14.25">
      <c r="A45" s="88" t="str">
        <f>'３．直接・共通費用'!C46</f>
        <v>図書資料費</v>
      </c>
      <c r="B45" s="50">
        <f>IFERROR(INDEX(事業別PL!$C$8:$U$100,MATCH($A45,事業別PL!$B$8:$B$100,0),MATCH(B$3,事業別PL!$C$7:$AE$7,0)),"")</f>
        <v>0</v>
      </c>
      <c r="C45" s="50">
        <f>IFERROR(INDEX(事業別PL!$C$8:$U$100,MATCH($A45,事業別PL!$B$8:$B$100,0),MATCH(C$3,事業別PL!$C$7:$AE$7,0)),"")</f>
        <v>0</v>
      </c>
      <c r="D45" s="233">
        <f t="shared" si="3"/>
        <v>0</v>
      </c>
      <c r="E45" s="50">
        <f>IFERROR(INDEX(事業別PL!$C$8:$U$100,MATCH($A45,事業別PL!$B$8:$B$100,0),MATCH(E$3,事業別PL!$C$7:$AE$7,0)),"")</f>
        <v>0</v>
      </c>
      <c r="F45" s="50">
        <f>IFERROR(INDEX(事業別PL!$C$8:$U$100,MATCH($A45,事業別PL!$B$8:$B$100,0),MATCH(F$3,事業別PL!$C$7:$AE$7,0)),"")</f>
        <v>2332</v>
      </c>
      <c r="G45" s="50">
        <f>IFERROR(INDEX(事業別PL!$C$8:$U$100,MATCH($A45,事業別PL!$B$8:$B$100,0),MATCH(G$3,事業別PL!$C$7:$AE$7,0)),"")</f>
        <v>5054</v>
      </c>
      <c r="H45" s="50" t="str">
        <f>IFERROR(INDEX(事業別PL!$C$8:$U$100,MATCH($A45,事業別PL!$B$8:$B$100,0),MATCH(H$3,事業別PL!$C$7:$AE$7,0)),"")</f>
        <v/>
      </c>
      <c r="I45" s="200">
        <f t="shared" si="4"/>
        <v>7386</v>
      </c>
      <c r="J45" s="50">
        <f>IFERROR(INDEX(事業別PL!$C$8:$U$100,MATCH($A45,事業別PL!$B$8:$B$100,0),MATCH(J$3,事業別PL!$C$7:$AE$7,0)),"")</f>
        <v>0</v>
      </c>
      <c r="K45" s="50">
        <f>IFERROR(INDEX(事業別PL!$C$8:$U$100,MATCH($A45,事業別PL!$B$8:$B$100,0),MATCH(K$3,事業別PL!$C$7:$AE$7,0)),"")</f>
        <v>0</v>
      </c>
      <c r="L45" s="200">
        <f t="shared" si="5"/>
        <v>0</v>
      </c>
      <c r="M45" s="50" t="str">
        <f>IFERROR(INDEX(事業別PL!$C$8:$U$100,MATCH($A45,事業別PL!$B$8:$B$100,0),MATCH(M$3,事業別PL!$C$7:$AE$7,0)),"")</f>
        <v/>
      </c>
      <c r="N45" s="50">
        <f>IFERROR(INDEX(事業別PL!$C$8:$U$100,MATCH($A45,事業別PL!$B$8:$B$100,0),MATCH(N$3,事業別PL!$C$7:$AE$7,0)),"")</f>
        <v>0</v>
      </c>
      <c r="O45" s="50">
        <f>IFERROR(INDEX(事業別PL!$C$8:$U$100,MATCH($A45,事業別PL!$B$8:$B$100,0),MATCH(O$3,事業別PL!$C$7:$AE$7,0)),"")</f>
        <v>0</v>
      </c>
      <c r="P45" s="200">
        <f t="shared" si="6"/>
        <v>0</v>
      </c>
      <c r="Q45" s="50">
        <f>IFERROR(INDEX(事業別PL!$C$8:$U$100,MATCH($A45,事業別PL!$B$8:$B$100,0),MATCH(Q$3,事業別PL!$C$7:$AE$7,0)),"")</f>
        <v>0</v>
      </c>
      <c r="R45" s="50">
        <f>IFERROR(INDEX(事業別PL!$C$8:$U$100,MATCH($A45,事業別PL!$B$8:$B$100,0),MATCH(R$3,事業別PL!$C$7:$AE$7,0)),"")</f>
        <v>0</v>
      </c>
      <c r="S45" s="200">
        <f t="shared" si="0"/>
        <v>0</v>
      </c>
      <c r="U45" s="342">
        <f t="shared" si="7"/>
        <v>7386</v>
      </c>
      <c r="V45" s="32" t="str">
        <f t="shared" si="8"/>
        <v>表示</v>
      </c>
    </row>
    <row r="46" spans="1:22" ht="14.25" hidden="1">
      <c r="A46" s="88" t="str">
        <f>'３．直接・共通費用'!C47</f>
        <v>租税公課</v>
      </c>
      <c r="B46" s="50">
        <f>IFERROR(INDEX(事業別PL!$C$8:$U$100,MATCH($A46,事業別PL!$B$8:$B$100,0),MATCH(B$3,事業別PL!$C$7:$AE$7,0)),"")</f>
        <v>0</v>
      </c>
      <c r="C46" s="50">
        <f>IFERROR(INDEX(事業別PL!$C$8:$U$100,MATCH($A46,事業別PL!$B$8:$B$100,0),MATCH(C$3,事業別PL!$C$7:$AE$7,0)),"")</f>
        <v>0</v>
      </c>
      <c r="D46" s="233">
        <f t="shared" si="3"/>
        <v>0</v>
      </c>
      <c r="E46" s="50">
        <f>IFERROR(INDEX(事業別PL!$C$8:$U$100,MATCH($A46,事業別PL!$B$8:$B$100,0),MATCH(E$3,事業別PL!$C$7:$AE$7,0)),"")</f>
        <v>0</v>
      </c>
      <c r="F46" s="50">
        <f>IFERROR(INDEX(事業別PL!$C$8:$U$100,MATCH($A46,事業別PL!$B$8:$B$100,0),MATCH(F$3,事業別PL!$C$7:$AE$7,0)),"")</f>
        <v>0</v>
      </c>
      <c r="G46" s="50">
        <f>IFERROR(INDEX(事業別PL!$C$8:$U$100,MATCH($A46,事業別PL!$B$8:$B$100,0),MATCH(G$3,事業別PL!$C$7:$AE$7,0)),"")</f>
        <v>0</v>
      </c>
      <c r="H46" s="50" t="str">
        <f>IFERROR(INDEX(事業別PL!$C$8:$U$100,MATCH($A46,事業別PL!$B$8:$B$100,0),MATCH(H$3,事業別PL!$C$7:$AE$7,0)),"")</f>
        <v/>
      </c>
      <c r="I46" s="200">
        <f t="shared" si="4"/>
        <v>0</v>
      </c>
      <c r="J46" s="50">
        <f>IFERROR(INDEX(事業別PL!$C$8:$U$100,MATCH($A46,事業別PL!$B$8:$B$100,0),MATCH(J$3,事業別PL!$C$7:$AE$7,0)),"")</f>
        <v>0</v>
      </c>
      <c r="K46" s="50">
        <f>IFERROR(INDEX(事業別PL!$C$8:$U$100,MATCH($A46,事業別PL!$B$8:$B$100,0),MATCH(K$3,事業別PL!$C$7:$AE$7,0)),"")</f>
        <v>0</v>
      </c>
      <c r="L46" s="200">
        <f t="shared" si="5"/>
        <v>0</v>
      </c>
      <c r="M46" s="50" t="str">
        <f>IFERROR(INDEX(事業別PL!$C$8:$U$100,MATCH($A46,事業別PL!$B$8:$B$100,0),MATCH(M$3,事業別PL!$C$7:$AE$7,0)),"")</f>
        <v/>
      </c>
      <c r="N46" s="50">
        <f>IFERROR(INDEX(事業別PL!$C$8:$U$100,MATCH($A46,事業別PL!$B$8:$B$100,0),MATCH(N$3,事業別PL!$C$7:$AE$7,0)),"")</f>
        <v>0</v>
      </c>
      <c r="O46" s="50">
        <f>IFERROR(INDEX(事業別PL!$C$8:$U$100,MATCH($A46,事業別PL!$B$8:$B$100,0),MATCH(O$3,事業別PL!$C$7:$AE$7,0)),"")</f>
        <v>0</v>
      </c>
      <c r="P46" s="200">
        <f t="shared" si="6"/>
        <v>0</v>
      </c>
      <c r="Q46" s="50">
        <f>IFERROR(INDEX(事業別PL!$C$8:$U$100,MATCH($A46,事業別PL!$B$8:$B$100,0),MATCH(Q$3,事業別PL!$C$7:$AE$7,0)),"")</f>
        <v>0</v>
      </c>
      <c r="R46" s="50">
        <f>IFERROR(INDEX(事業別PL!$C$8:$U$100,MATCH($A46,事業別PL!$B$8:$B$100,0),MATCH(R$3,事業別PL!$C$7:$AE$7,0)),"")</f>
        <v>0</v>
      </c>
      <c r="S46" s="200">
        <f t="shared" si="0"/>
        <v>0</v>
      </c>
      <c r="U46" s="342">
        <f t="shared" si="7"/>
        <v>0</v>
      </c>
      <c r="V46" s="32" t="str">
        <f t="shared" si="8"/>
        <v>非表示</v>
      </c>
    </row>
    <row r="47" spans="1:22" ht="14.25">
      <c r="A47" s="88" t="str">
        <f>'３．直接・共通費用'!C48</f>
        <v>業務委託費</v>
      </c>
      <c r="B47" s="50">
        <f>IFERROR(INDEX(事業別PL!$C$8:$U$100,MATCH($A47,事業別PL!$B$8:$B$100,0),MATCH(B$3,事業別PL!$C$7:$AE$7,0)),"")</f>
        <v>0</v>
      </c>
      <c r="C47" s="50">
        <f>IFERROR(INDEX(事業別PL!$C$8:$U$100,MATCH($A47,事業別PL!$B$8:$B$100,0),MATCH(C$3,事業別PL!$C$7:$AE$7,0)),"")</f>
        <v>0</v>
      </c>
      <c r="D47" s="233">
        <f t="shared" si="3"/>
        <v>0</v>
      </c>
      <c r="E47" s="50">
        <f>IFERROR(INDEX(事業別PL!$C$8:$U$100,MATCH($A47,事業別PL!$B$8:$B$100,0),MATCH(E$3,事業別PL!$C$7:$AE$7,0)),"")</f>
        <v>0</v>
      </c>
      <c r="F47" s="50">
        <f>IFERROR(INDEX(事業別PL!$C$8:$U$100,MATCH($A47,事業別PL!$B$8:$B$100,0),MATCH(F$3,事業別PL!$C$7:$AE$7,0)),"")</f>
        <v>0</v>
      </c>
      <c r="G47" s="50">
        <f>IFERROR(INDEX(事業別PL!$C$8:$U$100,MATCH($A47,事業別PL!$B$8:$B$100,0),MATCH(G$3,事業別PL!$C$7:$AE$7,0)),"")</f>
        <v>0</v>
      </c>
      <c r="H47" s="50" t="str">
        <f>IFERROR(INDEX(事業別PL!$C$8:$U$100,MATCH($A47,事業別PL!$B$8:$B$100,0),MATCH(H$3,事業別PL!$C$7:$AE$7,0)),"")</f>
        <v/>
      </c>
      <c r="I47" s="200">
        <f t="shared" si="4"/>
        <v>0</v>
      </c>
      <c r="J47" s="50">
        <f>IFERROR(INDEX(事業別PL!$C$8:$U$100,MATCH($A47,事業別PL!$B$8:$B$100,0),MATCH(J$3,事業別PL!$C$7:$AE$7,0)),"")</f>
        <v>0</v>
      </c>
      <c r="K47" s="50">
        <f>IFERROR(INDEX(事業別PL!$C$8:$U$100,MATCH($A47,事業別PL!$B$8:$B$100,0),MATCH(K$3,事業別PL!$C$7:$AE$7,0)),"")</f>
        <v>0</v>
      </c>
      <c r="L47" s="200">
        <f t="shared" si="5"/>
        <v>0</v>
      </c>
      <c r="M47" s="50" t="str">
        <f>IFERROR(INDEX(事業別PL!$C$8:$U$100,MATCH($A47,事業別PL!$B$8:$B$100,0),MATCH(M$3,事業別PL!$C$7:$AE$7,0)),"")</f>
        <v/>
      </c>
      <c r="N47" s="50">
        <f>IFERROR(INDEX(事業別PL!$C$8:$U$100,MATCH($A47,事業別PL!$B$8:$B$100,0),MATCH(N$3,事業別PL!$C$7:$AE$7,0)),"")</f>
        <v>0</v>
      </c>
      <c r="O47" s="50">
        <f>IFERROR(INDEX(事業別PL!$C$8:$U$100,MATCH($A47,事業別PL!$B$8:$B$100,0),MATCH(O$3,事業別PL!$C$7:$AE$7,0)),"")</f>
        <v>0</v>
      </c>
      <c r="P47" s="200">
        <f t="shared" si="6"/>
        <v>0</v>
      </c>
      <c r="Q47" s="50">
        <f>IFERROR(INDEX(事業別PL!$C$8:$U$100,MATCH($A47,事業別PL!$B$8:$B$100,0),MATCH(Q$3,事業別PL!$C$7:$AE$7,0)),"")</f>
        <v>0</v>
      </c>
      <c r="R47" s="50">
        <f>IFERROR(INDEX(事業別PL!$C$8:$U$100,MATCH($A47,事業別PL!$B$8:$B$100,0),MATCH(R$3,事業別PL!$C$7:$AE$7,0)),"")</f>
        <v>2160000</v>
      </c>
      <c r="S47" s="200">
        <f t="shared" si="0"/>
        <v>2160000</v>
      </c>
      <c r="U47" s="342">
        <f t="shared" si="7"/>
        <v>2160000</v>
      </c>
      <c r="V47" s="32" t="str">
        <f t="shared" si="8"/>
        <v>表示</v>
      </c>
    </row>
    <row r="48" spans="1:22" ht="14.25" hidden="1">
      <c r="A48" s="88" t="str">
        <f>'３．直接・共通費用'!C49</f>
        <v>監査料</v>
      </c>
      <c r="B48" s="50" t="str">
        <f>IFERROR(INDEX(事業別PL!$C$8:$U$100,MATCH($A48,事業別PL!$B$8:$B$100,0),MATCH(B$3,事業別PL!$C$7:$AE$7,0)),"")</f>
        <v/>
      </c>
      <c r="C48" s="50" t="str">
        <f>IFERROR(INDEX(事業別PL!$C$8:$U$100,MATCH($A48,事業別PL!$B$8:$B$100,0),MATCH(C$3,事業別PL!$C$7:$AE$7,0)),"")</f>
        <v/>
      </c>
      <c r="D48" s="233">
        <f t="shared" si="3"/>
        <v>0</v>
      </c>
      <c r="E48" s="50" t="str">
        <f>IFERROR(INDEX(事業別PL!$C$8:$U$100,MATCH($A48,事業別PL!$B$8:$B$100,0),MATCH(E$3,事業別PL!$C$7:$AE$7,0)),"")</f>
        <v/>
      </c>
      <c r="F48" s="50" t="str">
        <f>IFERROR(INDEX(事業別PL!$C$8:$U$100,MATCH($A48,事業別PL!$B$8:$B$100,0),MATCH(F$3,事業別PL!$C$7:$AE$7,0)),"")</f>
        <v/>
      </c>
      <c r="G48" s="50" t="str">
        <f>IFERROR(INDEX(事業別PL!$C$8:$U$100,MATCH($A48,事業別PL!$B$8:$B$100,0),MATCH(G$3,事業別PL!$C$7:$AE$7,0)),"")</f>
        <v/>
      </c>
      <c r="H48" s="50" t="str">
        <f>IFERROR(INDEX(事業別PL!$C$8:$U$100,MATCH($A48,事業別PL!$B$8:$B$100,0),MATCH(H$3,事業別PL!$C$7:$AE$7,0)),"")</f>
        <v/>
      </c>
      <c r="I48" s="200">
        <f t="shared" si="4"/>
        <v>0</v>
      </c>
      <c r="J48" s="50" t="str">
        <f>IFERROR(INDEX(事業別PL!$C$8:$U$100,MATCH($A48,事業別PL!$B$8:$B$100,0),MATCH(J$3,事業別PL!$C$7:$AE$7,0)),"")</f>
        <v/>
      </c>
      <c r="K48" s="50" t="str">
        <f>IFERROR(INDEX(事業別PL!$C$8:$U$100,MATCH($A48,事業別PL!$B$8:$B$100,0),MATCH(K$3,事業別PL!$C$7:$AE$7,0)),"")</f>
        <v/>
      </c>
      <c r="L48" s="200">
        <f t="shared" si="5"/>
        <v>0</v>
      </c>
      <c r="M48" s="50" t="str">
        <f>IFERROR(INDEX(事業別PL!$C$8:$U$100,MATCH($A48,事業別PL!$B$8:$B$100,0),MATCH(M$3,事業別PL!$C$7:$AE$7,0)),"")</f>
        <v/>
      </c>
      <c r="N48" s="50" t="str">
        <f>IFERROR(INDEX(事業別PL!$C$8:$U$100,MATCH($A48,事業別PL!$B$8:$B$100,0),MATCH(N$3,事業別PL!$C$7:$AE$7,0)),"")</f>
        <v/>
      </c>
      <c r="O48" s="50" t="str">
        <f>IFERROR(INDEX(事業別PL!$C$8:$U$100,MATCH($A48,事業別PL!$B$8:$B$100,0),MATCH(O$3,事業別PL!$C$7:$AE$7,0)),"")</f>
        <v/>
      </c>
      <c r="P48" s="200">
        <f t="shared" si="6"/>
        <v>0</v>
      </c>
      <c r="Q48" s="50" t="str">
        <f>IFERROR(INDEX(事業別PL!$C$8:$U$100,MATCH($A48,事業別PL!$B$8:$B$100,0),MATCH(Q$3,事業別PL!$C$7:$AE$7,0)),"")</f>
        <v/>
      </c>
      <c r="R48" s="50" t="str">
        <f>IFERROR(INDEX(事業別PL!$C$8:$U$100,MATCH($A48,事業別PL!$B$8:$B$100,0),MATCH(R$3,事業別PL!$C$7:$AE$7,0)),"")</f>
        <v/>
      </c>
      <c r="S48" s="200">
        <f t="shared" si="0"/>
        <v>0</v>
      </c>
      <c r="U48" s="342">
        <f t="shared" si="7"/>
        <v>0</v>
      </c>
      <c r="V48" s="32" t="str">
        <f t="shared" si="8"/>
        <v>非表示</v>
      </c>
    </row>
    <row r="49" spans="1:22" ht="14.25" hidden="1">
      <c r="A49" s="88" t="str">
        <f>'３．直接・共通費用'!C50</f>
        <v>コンサルタント費</v>
      </c>
      <c r="B49" s="50" t="str">
        <f>IFERROR(INDEX(事業別PL!$C$8:$U$100,MATCH($A49,事業別PL!$B$8:$B$100,0),MATCH(B$3,事業別PL!$C$7:$AE$7,0)),"")</f>
        <v/>
      </c>
      <c r="C49" s="50" t="str">
        <f>IFERROR(INDEX(事業別PL!$C$8:$U$100,MATCH($A49,事業別PL!$B$8:$B$100,0),MATCH(C$3,事業別PL!$C$7:$AE$7,0)),"")</f>
        <v/>
      </c>
      <c r="D49" s="233">
        <f t="shared" si="3"/>
        <v>0</v>
      </c>
      <c r="E49" s="50" t="str">
        <f>IFERROR(INDEX(事業別PL!$C$8:$U$100,MATCH($A49,事業別PL!$B$8:$B$100,0),MATCH(E$3,事業別PL!$C$7:$AE$7,0)),"")</f>
        <v/>
      </c>
      <c r="F49" s="50" t="str">
        <f>IFERROR(INDEX(事業別PL!$C$8:$U$100,MATCH($A49,事業別PL!$B$8:$B$100,0),MATCH(F$3,事業別PL!$C$7:$AE$7,0)),"")</f>
        <v/>
      </c>
      <c r="G49" s="50" t="str">
        <f>IFERROR(INDEX(事業別PL!$C$8:$U$100,MATCH($A49,事業別PL!$B$8:$B$100,0),MATCH(G$3,事業別PL!$C$7:$AE$7,0)),"")</f>
        <v/>
      </c>
      <c r="H49" s="50" t="str">
        <f>IFERROR(INDEX(事業別PL!$C$8:$U$100,MATCH($A49,事業別PL!$B$8:$B$100,0),MATCH(H$3,事業別PL!$C$7:$AE$7,0)),"")</f>
        <v/>
      </c>
      <c r="I49" s="200">
        <f t="shared" si="4"/>
        <v>0</v>
      </c>
      <c r="J49" s="50" t="str">
        <f>IFERROR(INDEX(事業別PL!$C$8:$U$100,MATCH($A49,事業別PL!$B$8:$B$100,0),MATCH(J$3,事業別PL!$C$7:$AE$7,0)),"")</f>
        <v/>
      </c>
      <c r="K49" s="50" t="str">
        <f>IFERROR(INDEX(事業別PL!$C$8:$U$100,MATCH($A49,事業別PL!$B$8:$B$100,0),MATCH(K$3,事業別PL!$C$7:$AE$7,0)),"")</f>
        <v/>
      </c>
      <c r="L49" s="200">
        <f t="shared" si="5"/>
        <v>0</v>
      </c>
      <c r="M49" s="50" t="str">
        <f>IFERROR(INDEX(事業別PL!$C$8:$U$100,MATCH($A49,事業別PL!$B$8:$B$100,0),MATCH(M$3,事業別PL!$C$7:$AE$7,0)),"")</f>
        <v/>
      </c>
      <c r="N49" s="50" t="str">
        <f>IFERROR(INDEX(事業別PL!$C$8:$U$100,MATCH($A49,事業別PL!$B$8:$B$100,0),MATCH(N$3,事業別PL!$C$7:$AE$7,0)),"")</f>
        <v/>
      </c>
      <c r="O49" s="50" t="str">
        <f>IFERROR(INDEX(事業別PL!$C$8:$U$100,MATCH($A49,事業別PL!$B$8:$B$100,0),MATCH(O$3,事業別PL!$C$7:$AE$7,0)),"")</f>
        <v/>
      </c>
      <c r="P49" s="200">
        <f t="shared" si="6"/>
        <v>0</v>
      </c>
      <c r="Q49" s="50" t="str">
        <f>IFERROR(INDEX(事業別PL!$C$8:$U$100,MATCH($A49,事業別PL!$B$8:$B$100,0),MATCH(Q$3,事業別PL!$C$7:$AE$7,0)),"")</f>
        <v/>
      </c>
      <c r="R49" s="50" t="str">
        <f>IFERROR(INDEX(事業別PL!$C$8:$U$100,MATCH($A49,事業別PL!$B$8:$B$100,0),MATCH(R$3,事業別PL!$C$7:$AE$7,0)),"")</f>
        <v/>
      </c>
      <c r="S49" s="200">
        <f t="shared" si="0"/>
        <v>0</v>
      </c>
      <c r="U49" s="342">
        <f t="shared" si="7"/>
        <v>0</v>
      </c>
      <c r="V49" s="32" t="str">
        <f t="shared" si="8"/>
        <v>非表示</v>
      </c>
    </row>
    <row r="50" spans="1:22" ht="14.25" hidden="1">
      <c r="A50" s="88" t="str">
        <f>'３．直接・共通費用'!C51</f>
        <v>運営対策費</v>
      </c>
      <c r="B50" s="50">
        <f>IFERROR(INDEX(事業別PL!$C$8:$U$100,MATCH($A50,事業別PL!$B$8:$B$100,0),MATCH(B$3,事業別PL!$C$7:$AE$7,0)),"")</f>
        <v>0</v>
      </c>
      <c r="C50" s="50">
        <f>IFERROR(INDEX(事業別PL!$C$8:$U$100,MATCH($A50,事業別PL!$B$8:$B$100,0),MATCH(C$3,事業別PL!$C$7:$AE$7,0)),"")</f>
        <v>0</v>
      </c>
      <c r="D50" s="233">
        <f t="shared" si="3"/>
        <v>0</v>
      </c>
      <c r="E50" s="50">
        <f>IFERROR(INDEX(事業別PL!$C$8:$U$100,MATCH($A50,事業別PL!$B$8:$B$100,0),MATCH(E$3,事業別PL!$C$7:$AE$7,0)),"")</f>
        <v>0</v>
      </c>
      <c r="F50" s="50">
        <f>IFERROR(INDEX(事業別PL!$C$8:$U$100,MATCH($A50,事業別PL!$B$8:$B$100,0),MATCH(F$3,事業別PL!$C$7:$AE$7,0)),"")</f>
        <v>0</v>
      </c>
      <c r="G50" s="50">
        <f>IFERROR(INDEX(事業別PL!$C$8:$U$100,MATCH($A50,事業別PL!$B$8:$B$100,0),MATCH(G$3,事業別PL!$C$7:$AE$7,0)),"")</f>
        <v>0</v>
      </c>
      <c r="H50" s="50" t="str">
        <f>IFERROR(INDEX(事業別PL!$C$8:$U$100,MATCH($A50,事業別PL!$B$8:$B$100,0),MATCH(H$3,事業別PL!$C$7:$AE$7,0)),"")</f>
        <v/>
      </c>
      <c r="I50" s="200">
        <f t="shared" si="4"/>
        <v>0</v>
      </c>
      <c r="J50" s="50">
        <f>IFERROR(INDEX(事業別PL!$C$8:$U$100,MATCH($A50,事業別PL!$B$8:$B$100,0),MATCH(J$3,事業別PL!$C$7:$AE$7,0)),"")</f>
        <v>0</v>
      </c>
      <c r="K50" s="50">
        <f>IFERROR(INDEX(事業別PL!$C$8:$U$100,MATCH($A50,事業別PL!$B$8:$B$100,0),MATCH(K$3,事業別PL!$C$7:$AE$7,0)),"")</f>
        <v>0</v>
      </c>
      <c r="L50" s="200">
        <f t="shared" si="5"/>
        <v>0</v>
      </c>
      <c r="M50" s="50" t="str">
        <f>IFERROR(INDEX(事業別PL!$C$8:$U$100,MATCH($A50,事業別PL!$B$8:$B$100,0),MATCH(M$3,事業別PL!$C$7:$AE$7,0)),"")</f>
        <v/>
      </c>
      <c r="N50" s="50">
        <f>IFERROR(INDEX(事業別PL!$C$8:$U$100,MATCH($A50,事業別PL!$B$8:$B$100,0),MATCH(N$3,事業別PL!$C$7:$AE$7,0)),"")</f>
        <v>0</v>
      </c>
      <c r="O50" s="50">
        <f>IFERROR(INDEX(事業別PL!$C$8:$U$100,MATCH($A50,事業別PL!$B$8:$B$100,0),MATCH(O$3,事業別PL!$C$7:$AE$7,0)),"")</f>
        <v>0</v>
      </c>
      <c r="P50" s="200">
        <f t="shared" si="6"/>
        <v>0</v>
      </c>
      <c r="Q50" s="50">
        <f>IFERROR(INDEX(事業別PL!$C$8:$U$100,MATCH($A50,事業別PL!$B$8:$B$100,0),MATCH(Q$3,事業別PL!$C$7:$AE$7,0)),"")</f>
        <v>0</v>
      </c>
      <c r="R50" s="50">
        <f>IFERROR(INDEX(事業別PL!$C$8:$U$100,MATCH($A50,事業別PL!$B$8:$B$100,0),MATCH(R$3,事業別PL!$C$7:$AE$7,0)),"")</f>
        <v>0</v>
      </c>
      <c r="S50" s="200">
        <f t="shared" si="0"/>
        <v>0</v>
      </c>
      <c r="U50" s="342">
        <f t="shared" si="7"/>
        <v>0</v>
      </c>
      <c r="V50" s="32" t="str">
        <f t="shared" si="8"/>
        <v>非表示</v>
      </c>
    </row>
    <row r="51" spans="1:22" ht="14.25" hidden="1">
      <c r="A51" s="88" t="str">
        <f>'３．直接・共通費用'!C52</f>
        <v>諸会費</v>
      </c>
      <c r="B51" s="50">
        <f>IFERROR(INDEX(事業別PL!$C$8:$U$100,MATCH($A51,事業別PL!$B$8:$B$100,0),MATCH(B$3,事業別PL!$C$7:$AE$7,0)),"")</f>
        <v>0</v>
      </c>
      <c r="C51" s="50">
        <f>IFERROR(INDEX(事業別PL!$C$8:$U$100,MATCH($A51,事業別PL!$B$8:$B$100,0),MATCH(C$3,事業別PL!$C$7:$AE$7,0)),"")</f>
        <v>0</v>
      </c>
      <c r="D51" s="233">
        <f t="shared" si="3"/>
        <v>0</v>
      </c>
      <c r="E51" s="50">
        <f>IFERROR(INDEX(事業別PL!$C$8:$U$100,MATCH($A51,事業別PL!$B$8:$B$100,0),MATCH(E$3,事業別PL!$C$7:$AE$7,0)),"")</f>
        <v>0</v>
      </c>
      <c r="F51" s="50">
        <f>IFERROR(INDEX(事業別PL!$C$8:$U$100,MATCH($A51,事業別PL!$B$8:$B$100,0),MATCH(F$3,事業別PL!$C$7:$AE$7,0)),"")</f>
        <v>0</v>
      </c>
      <c r="G51" s="50">
        <f>IFERROR(INDEX(事業別PL!$C$8:$U$100,MATCH($A51,事業別PL!$B$8:$B$100,0),MATCH(G$3,事業別PL!$C$7:$AE$7,0)),"")</f>
        <v>0</v>
      </c>
      <c r="H51" s="50" t="str">
        <f>IFERROR(INDEX(事業別PL!$C$8:$U$100,MATCH($A51,事業別PL!$B$8:$B$100,0),MATCH(H$3,事業別PL!$C$7:$AE$7,0)),"")</f>
        <v/>
      </c>
      <c r="I51" s="200">
        <f t="shared" si="4"/>
        <v>0</v>
      </c>
      <c r="J51" s="50">
        <f>IFERROR(INDEX(事業別PL!$C$8:$U$100,MATCH($A51,事業別PL!$B$8:$B$100,0),MATCH(J$3,事業別PL!$C$7:$AE$7,0)),"")</f>
        <v>0</v>
      </c>
      <c r="K51" s="50">
        <f>IFERROR(INDEX(事業別PL!$C$8:$U$100,MATCH($A51,事業別PL!$B$8:$B$100,0),MATCH(K$3,事業別PL!$C$7:$AE$7,0)),"")</f>
        <v>0</v>
      </c>
      <c r="L51" s="200">
        <f t="shared" si="5"/>
        <v>0</v>
      </c>
      <c r="M51" s="50" t="str">
        <f>IFERROR(INDEX(事業別PL!$C$8:$U$100,MATCH($A51,事業別PL!$B$8:$B$100,0),MATCH(M$3,事業別PL!$C$7:$AE$7,0)),"")</f>
        <v/>
      </c>
      <c r="N51" s="50">
        <f>IFERROR(INDEX(事業別PL!$C$8:$U$100,MATCH($A51,事業別PL!$B$8:$B$100,0),MATCH(N$3,事業別PL!$C$7:$AE$7,0)),"")</f>
        <v>0</v>
      </c>
      <c r="O51" s="50">
        <f>IFERROR(INDEX(事業別PL!$C$8:$U$100,MATCH($A51,事業別PL!$B$8:$B$100,0),MATCH(O$3,事業別PL!$C$7:$AE$7,0)),"")</f>
        <v>0</v>
      </c>
      <c r="P51" s="200">
        <f t="shared" si="6"/>
        <v>0</v>
      </c>
      <c r="Q51" s="50">
        <f>IFERROR(INDEX(事業別PL!$C$8:$U$100,MATCH($A51,事業別PL!$B$8:$B$100,0),MATCH(Q$3,事業別PL!$C$7:$AE$7,0)),"")</f>
        <v>0</v>
      </c>
      <c r="R51" s="50">
        <f>IFERROR(INDEX(事業別PL!$C$8:$U$100,MATCH($A51,事業別PL!$B$8:$B$100,0),MATCH(R$3,事業別PL!$C$7:$AE$7,0)),"")</f>
        <v>0</v>
      </c>
      <c r="S51" s="200">
        <f t="shared" si="0"/>
        <v>0</v>
      </c>
      <c r="U51" s="342">
        <f t="shared" si="7"/>
        <v>0</v>
      </c>
      <c r="V51" s="32" t="str">
        <f t="shared" si="8"/>
        <v>非表示</v>
      </c>
    </row>
    <row r="52" spans="1:22" ht="14.25" hidden="1">
      <c r="A52" s="88" t="str">
        <f>'３．直接・共通費用'!C53</f>
        <v>雑損</v>
      </c>
      <c r="B52" s="50" t="str">
        <f>IFERROR(INDEX(事業別PL!$C$8:$U$100,MATCH($A52,事業別PL!$B$8:$B$100,0),MATCH(B$3,事業別PL!$C$7:$AE$7,0)),"")</f>
        <v/>
      </c>
      <c r="C52" s="50" t="str">
        <f>IFERROR(INDEX(事業別PL!$C$8:$U$100,MATCH($A52,事業別PL!$B$8:$B$100,0),MATCH(C$3,事業別PL!$C$7:$AE$7,0)),"")</f>
        <v/>
      </c>
      <c r="D52" s="233">
        <f t="shared" si="3"/>
        <v>0</v>
      </c>
      <c r="E52" s="50" t="str">
        <f>IFERROR(INDEX(事業別PL!$C$8:$U$100,MATCH($A52,事業別PL!$B$8:$B$100,0),MATCH(E$3,事業別PL!$C$7:$AE$7,0)),"")</f>
        <v/>
      </c>
      <c r="F52" s="50" t="str">
        <f>IFERROR(INDEX(事業別PL!$C$8:$U$100,MATCH($A52,事業別PL!$B$8:$B$100,0),MATCH(F$3,事業別PL!$C$7:$AE$7,0)),"")</f>
        <v/>
      </c>
      <c r="G52" s="50" t="str">
        <f>IFERROR(INDEX(事業別PL!$C$8:$U$100,MATCH($A52,事業別PL!$B$8:$B$100,0),MATCH(G$3,事業別PL!$C$7:$AE$7,0)),"")</f>
        <v/>
      </c>
      <c r="H52" s="50" t="str">
        <f>IFERROR(INDEX(事業別PL!$C$8:$U$100,MATCH($A52,事業別PL!$B$8:$B$100,0),MATCH(H$3,事業別PL!$C$7:$AE$7,0)),"")</f>
        <v/>
      </c>
      <c r="I52" s="200">
        <f t="shared" si="4"/>
        <v>0</v>
      </c>
      <c r="J52" s="50" t="str">
        <f>IFERROR(INDEX(事業別PL!$C$8:$U$100,MATCH($A52,事業別PL!$B$8:$B$100,0),MATCH(J$3,事業別PL!$C$7:$AE$7,0)),"")</f>
        <v/>
      </c>
      <c r="K52" s="50" t="str">
        <f>IFERROR(INDEX(事業別PL!$C$8:$U$100,MATCH($A52,事業別PL!$B$8:$B$100,0),MATCH(K$3,事業別PL!$C$7:$AE$7,0)),"")</f>
        <v/>
      </c>
      <c r="L52" s="200">
        <f t="shared" si="5"/>
        <v>0</v>
      </c>
      <c r="M52" s="50" t="str">
        <f>IFERROR(INDEX(事業別PL!$C$8:$U$100,MATCH($A52,事業別PL!$B$8:$B$100,0),MATCH(M$3,事業別PL!$C$7:$AE$7,0)),"")</f>
        <v/>
      </c>
      <c r="N52" s="50" t="str">
        <f>IFERROR(INDEX(事業別PL!$C$8:$U$100,MATCH($A52,事業別PL!$B$8:$B$100,0),MATCH(N$3,事業別PL!$C$7:$AE$7,0)),"")</f>
        <v/>
      </c>
      <c r="O52" s="50" t="str">
        <f>IFERROR(INDEX(事業別PL!$C$8:$U$100,MATCH($A52,事業別PL!$B$8:$B$100,0),MATCH(O$3,事業別PL!$C$7:$AE$7,0)),"")</f>
        <v/>
      </c>
      <c r="P52" s="200">
        <f t="shared" si="6"/>
        <v>0</v>
      </c>
      <c r="Q52" s="50" t="str">
        <f>IFERROR(INDEX(事業別PL!$C$8:$U$100,MATCH($A52,事業別PL!$B$8:$B$100,0),MATCH(Q$3,事業別PL!$C$7:$AE$7,0)),"")</f>
        <v/>
      </c>
      <c r="R52" s="50" t="str">
        <f>IFERROR(INDEX(事業別PL!$C$8:$U$100,MATCH($A52,事業別PL!$B$8:$B$100,0),MATCH(R$3,事業別PL!$C$7:$AE$7,0)),"")</f>
        <v/>
      </c>
      <c r="S52" s="200">
        <f t="shared" si="0"/>
        <v>0</v>
      </c>
      <c r="U52" s="342">
        <f t="shared" si="7"/>
        <v>0</v>
      </c>
      <c r="V52" s="32" t="str">
        <f t="shared" si="8"/>
        <v>非表示</v>
      </c>
    </row>
    <row r="53" spans="1:22" ht="14.25">
      <c r="A53" s="88" t="str">
        <f>'３．直接・共通費用'!C54</f>
        <v>諸雑費</v>
      </c>
      <c r="B53" s="50">
        <f>IFERROR(INDEX(事業別PL!$C$8:$U$100,MATCH($A53,事業別PL!$B$8:$B$100,0),MATCH(B$3,事業別PL!$C$7:$AE$7,0)),"")</f>
        <v>0</v>
      </c>
      <c r="C53" s="50">
        <f>IFERROR(INDEX(事業別PL!$C$8:$U$100,MATCH($A53,事業別PL!$B$8:$B$100,0),MATCH(C$3,事業別PL!$C$7:$AE$7,0)),"")</f>
        <v>0</v>
      </c>
      <c r="D53" s="233">
        <f t="shared" si="3"/>
        <v>0</v>
      </c>
      <c r="E53" s="50">
        <f>IFERROR(INDEX(事業別PL!$C$8:$U$100,MATCH($A53,事業別PL!$B$8:$B$100,0),MATCH(E$3,事業別PL!$C$7:$AE$7,0)),"")</f>
        <v>0</v>
      </c>
      <c r="F53" s="50">
        <f>IFERROR(INDEX(事業別PL!$C$8:$U$100,MATCH($A53,事業別PL!$B$8:$B$100,0),MATCH(F$3,事業別PL!$C$7:$AE$7,0)),"")</f>
        <v>0</v>
      </c>
      <c r="G53" s="50">
        <f>IFERROR(INDEX(事業別PL!$C$8:$U$100,MATCH($A53,事業別PL!$B$8:$B$100,0),MATCH(G$3,事業別PL!$C$7:$AE$7,0)),"")</f>
        <v>0</v>
      </c>
      <c r="H53" s="50" t="str">
        <f>IFERROR(INDEX(事業別PL!$C$8:$U$100,MATCH($A53,事業別PL!$B$8:$B$100,0),MATCH(H$3,事業別PL!$C$7:$AE$7,0)),"")</f>
        <v/>
      </c>
      <c r="I53" s="200">
        <f t="shared" si="4"/>
        <v>0</v>
      </c>
      <c r="J53" s="50">
        <f>IFERROR(INDEX(事業別PL!$C$8:$U$100,MATCH($A53,事業別PL!$B$8:$B$100,0),MATCH(J$3,事業別PL!$C$7:$AE$7,0)),"")</f>
        <v>0</v>
      </c>
      <c r="K53" s="50">
        <f>IFERROR(INDEX(事業別PL!$C$8:$U$100,MATCH($A53,事業別PL!$B$8:$B$100,0),MATCH(K$3,事業別PL!$C$7:$AE$7,0)),"")</f>
        <v>0</v>
      </c>
      <c r="L53" s="200">
        <f t="shared" si="5"/>
        <v>0</v>
      </c>
      <c r="M53" s="50" t="str">
        <f>IFERROR(INDEX(事業別PL!$C$8:$U$100,MATCH($A53,事業別PL!$B$8:$B$100,0),MATCH(M$3,事業別PL!$C$7:$AE$7,0)),"")</f>
        <v/>
      </c>
      <c r="N53" s="50">
        <f>IFERROR(INDEX(事業別PL!$C$8:$U$100,MATCH($A53,事業別PL!$B$8:$B$100,0),MATCH(N$3,事業別PL!$C$7:$AE$7,0)),"")</f>
        <v>0</v>
      </c>
      <c r="O53" s="50">
        <f>IFERROR(INDEX(事業別PL!$C$8:$U$100,MATCH($A53,事業別PL!$B$8:$B$100,0),MATCH(O$3,事業別PL!$C$7:$AE$7,0)),"")</f>
        <v>0</v>
      </c>
      <c r="P53" s="200">
        <f t="shared" si="6"/>
        <v>0</v>
      </c>
      <c r="Q53" s="50">
        <f>IFERROR(INDEX(事業別PL!$C$8:$U$100,MATCH($A53,事業別PL!$B$8:$B$100,0),MATCH(Q$3,事業別PL!$C$7:$AE$7,0)),"")</f>
        <v>0</v>
      </c>
      <c r="R53" s="50">
        <f>IFERROR(INDEX(事業別PL!$C$8:$U$100,MATCH($A53,事業別PL!$B$8:$B$100,0),MATCH(R$3,事業別PL!$C$7:$AE$7,0)),"")</f>
        <v>10584</v>
      </c>
      <c r="S53" s="200">
        <f t="shared" si="0"/>
        <v>10584</v>
      </c>
      <c r="U53" s="342">
        <f>SUM(S53,P53,L53,I53,D53)</f>
        <v>10584</v>
      </c>
      <c r="V53" s="32" t="str">
        <f t="shared" si="8"/>
        <v>表示</v>
      </c>
    </row>
    <row r="54" spans="1:22" s="201" customFormat="1" ht="14.25">
      <c r="A54" s="203" t="s">
        <v>31</v>
      </c>
      <c r="B54" s="203">
        <f>SUM(B4:B53)</f>
        <v>1670136</v>
      </c>
      <c r="C54" s="203">
        <f t="shared" ref="C54:S54" si="9">SUM(C4:C53)</f>
        <v>453627</v>
      </c>
      <c r="D54" s="203">
        <f t="shared" si="9"/>
        <v>2123763</v>
      </c>
      <c r="E54" s="203">
        <f t="shared" si="9"/>
        <v>2056956</v>
      </c>
      <c r="F54" s="203">
        <f t="shared" si="9"/>
        <v>803064</v>
      </c>
      <c r="G54" s="203">
        <f t="shared" si="9"/>
        <v>160724</v>
      </c>
      <c r="H54" s="203">
        <f t="shared" si="9"/>
        <v>0</v>
      </c>
      <c r="I54" s="203">
        <f t="shared" si="9"/>
        <v>3020744</v>
      </c>
      <c r="J54" s="203">
        <f t="shared" si="9"/>
        <v>432</v>
      </c>
      <c r="K54" s="203">
        <f t="shared" si="9"/>
        <v>514624</v>
      </c>
      <c r="L54" s="203">
        <f t="shared" si="9"/>
        <v>515056</v>
      </c>
      <c r="M54" s="203">
        <f t="shared" si="9"/>
        <v>0</v>
      </c>
      <c r="N54" s="203">
        <f t="shared" ref="N54" si="10">SUM(N4:N53)</f>
        <v>425397</v>
      </c>
      <c r="O54" s="203">
        <f t="shared" si="9"/>
        <v>0</v>
      </c>
      <c r="P54" s="203">
        <f t="shared" si="9"/>
        <v>425397</v>
      </c>
      <c r="Q54" s="203">
        <f t="shared" si="9"/>
        <v>7865185</v>
      </c>
      <c r="R54" s="203">
        <f t="shared" si="9"/>
        <v>2547125</v>
      </c>
      <c r="S54" s="203">
        <f t="shared" si="9"/>
        <v>10412310</v>
      </c>
      <c r="V54" s="32" t="str">
        <f>IF(S54=0,"非表示","表示")</f>
        <v>表示</v>
      </c>
    </row>
  </sheetData>
  <autoFilter ref="A3:V54">
    <filterColumn colId="21">
      <filters>
        <filter val="表示"/>
      </filters>
    </filterColumn>
  </autoFilter>
  <phoneticPr fontId="4"/>
  <pageMargins left="0.31496062992125984" right="0.31496062992125984" top="0.74803149606299213" bottom="0.74803149606299213" header="0.31496062992125984" footer="0.31496062992125984"/>
  <pageSetup paperSize="9" scale="67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5"/>
  <sheetViews>
    <sheetView workbookViewId="0">
      <selection activeCell="A6" sqref="A6"/>
    </sheetView>
  </sheetViews>
  <sheetFormatPr defaultRowHeight="13.5"/>
  <sheetData>
    <row r="2" spans="1:1">
      <c r="A2" t="s">
        <v>544</v>
      </c>
    </row>
    <row r="4" spans="1:1">
      <c r="A4" t="s">
        <v>545</v>
      </c>
    </row>
    <row r="5" spans="1:1">
      <c r="A5" t="s">
        <v>546</v>
      </c>
    </row>
  </sheetData>
  <phoneticPr fontId="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workbookViewId="0">
      <pane xSplit="2" ySplit="7" topLeftCell="C35" activePane="bottomRight" state="frozen"/>
      <selection pane="topRight" activeCell="C1" sqref="C1"/>
      <selection pane="bottomLeft" activeCell="A8" sqref="A8"/>
      <selection pane="bottomRight" activeCell="T57" sqref="T57"/>
    </sheetView>
  </sheetViews>
  <sheetFormatPr defaultRowHeight="13.5"/>
  <cols>
    <col min="3" max="4" width="9.125" bestFit="1" customWidth="1"/>
    <col min="5" max="5" width="9.25" bestFit="1" customWidth="1"/>
    <col min="6" max="6" width="9.125" bestFit="1" customWidth="1"/>
    <col min="7" max="7" width="10.25" bestFit="1" customWidth="1"/>
    <col min="8" max="9" width="9.125" bestFit="1" customWidth="1"/>
    <col min="10" max="10" width="10.25" bestFit="1" customWidth="1"/>
    <col min="11" max="11" width="9.125" bestFit="1" customWidth="1"/>
    <col min="12" max="12" width="9.25" bestFit="1" customWidth="1"/>
    <col min="13" max="15" width="9.125" bestFit="1" customWidth="1"/>
    <col min="16" max="16" width="10.25" bestFit="1" customWidth="1"/>
    <col min="17" max="18" width="9.25" bestFit="1" customWidth="1"/>
    <col min="19" max="19" width="10.25" bestFit="1" customWidth="1"/>
    <col min="20" max="20" width="11.375" bestFit="1" customWidth="1"/>
    <col min="21" max="21" width="10.25" bestFit="1" customWidth="1"/>
  </cols>
  <sheetData>
    <row r="1" spans="1:21">
      <c r="A1" t="s">
        <v>459</v>
      </c>
      <c r="B1" t="s">
        <v>460</v>
      </c>
    </row>
    <row r="2" spans="1:21">
      <c r="A2" t="s">
        <v>461</v>
      </c>
      <c r="B2" t="s">
        <v>462</v>
      </c>
    </row>
    <row r="3" spans="1:21">
      <c r="A3" t="s">
        <v>463</v>
      </c>
      <c r="B3" t="s">
        <v>464</v>
      </c>
    </row>
    <row r="4" spans="1:21">
      <c r="A4" t="s">
        <v>465</v>
      </c>
      <c r="B4" s="257">
        <v>43199</v>
      </c>
      <c r="C4" s="336">
        <v>0.69770833333333337</v>
      </c>
    </row>
    <row r="5" spans="1:21">
      <c r="A5" t="s">
        <v>466</v>
      </c>
      <c r="B5" t="s">
        <v>583</v>
      </c>
    </row>
    <row r="6" spans="1:21">
      <c r="A6" t="s">
        <v>467</v>
      </c>
      <c r="B6" s="257">
        <v>42826</v>
      </c>
      <c r="C6" s="257">
        <v>43190</v>
      </c>
      <c r="D6" t="s">
        <v>468</v>
      </c>
    </row>
    <row r="7" spans="1:21">
      <c r="A7" t="s">
        <v>469</v>
      </c>
      <c r="B7" t="s">
        <v>470</v>
      </c>
      <c r="C7" t="s">
        <v>471</v>
      </c>
      <c r="D7" t="s">
        <v>472</v>
      </c>
      <c r="E7" t="s">
        <v>473</v>
      </c>
      <c r="F7" t="s">
        <v>584</v>
      </c>
      <c r="G7" t="s">
        <v>474</v>
      </c>
      <c r="H7" t="s">
        <v>475</v>
      </c>
      <c r="I7" t="s">
        <v>476</v>
      </c>
      <c r="J7" t="s">
        <v>448</v>
      </c>
      <c r="K7" t="s">
        <v>450</v>
      </c>
      <c r="L7" t="s">
        <v>452</v>
      </c>
      <c r="M7" t="s">
        <v>543</v>
      </c>
      <c r="N7" t="s">
        <v>454</v>
      </c>
      <c r="O7" t="s">
        <v>443</v>
      </c>
      <c r="P7" t="s">
        <v>449</v>
      </c>
      <c r="Q7" t="s">
        <v>455</v>
      </c>
      <c r="R7" t="s">
        <v>457</v>
      </c>
      <c r="S7" t="s">
        <v>446</v>
      </c>
      <c r="T7" t="s">
        <v>477</v>
      </c>
      <c r="U7" t="s">
        <v>447</v>
      </c>
    </row>
    <row r="8" spans="1:21">
      <c r="A8" t="s">
        <v>478</v>
      </c>
      <c r="B8" t="s">
        <v>479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</row>
    <row r="9" spans="1:21">
      <c r="A9" t="s">
        <v>480</v>
      </c>
      <c r="B9" t="s">
        <v>481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450000</v>
      </c>
      <c r="T9" s="84">
        <v>0</v>
      </c>
      <c r="U9" s="84">
        <f>SUM(C9:T9)</f>
        <v>450000</v>
      </c>
    </row>
    <row r="10" spans="1:21">
      <c r="A10" t="s">
        <v>480</v>
      </c>
      <c r="B10" t="s">
        <v>482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37805916</v>
      </c>
      <c r="T10" s="84">
        <v>0</v>
      </c>
      <c r="U10" s="84">
        <f t="shared" ref="U10:U14" si="0">SUM(C10:T10)</f>
        <v>37805916</v>
      </c>
    </row>
    <row r="11" spans="1:21">
      <c r="A11" t="s">
        <v>480</v>
      </c>
      <c r="B11" t="s">
        <v>483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5243456</v>
      </c>
      <c r="R11" s="84">
        <v>0</v>
      </c>
      <c r="S11" s="84">
        <v>0</v>
      </c>
      <c r="T11" s="84">
        <v>0</v>
      </c>
      <c r="U11" s="84">
        <f t="shared" si="0"/>
        <v>5243456</v>
      </c>
    </row>
    <row r="12" spans="1:21">
      <c r="A12" t="s">
        <v>480</v>
      </c>
      <c r="B12" t="s">
        <v>484</v>
      </c>
      <c r="C12" s="84">
        <v>0</v>
      </c>
      <c r="D12" s="84">
        <v>0</v>
      </c>
      <c r="E12" s="84">
        <f>759060+7560</f>
        <v>766620</v>
      </c>
      <c r="F12" s="84">
        <v>0</v>
      </c>
      <c r="G12" s="84">
        <v>0</v>
      </c>
      <c r="H12" s="84">
        <v>428000</v>
      </c>
      <c r="I12" s="84">
        <v>0</v>
      </c>
      <c r="J12" s="84">
        <v>482000</v>
      </c>
      <c r="K12" s="84">
        <v>0</v>
      </c>
      <c r="L12" s="84">
        <v>1160820</v>
      </c>
      <c r="M12" s="84">
        <v>526000</v>
      </c>
      <c r="N12" s="84">
        <v>0</v>
      </c>
      <c r="O12" s="84">
        <v>186942</v>
      </c>
      <c r="P12" s="84">
        <v>18050000</v>
      </c>
      <c r="Q12" s="84">
        <v>2621729</v>
      </c>
      <c r="R12" s="84">
        <v>2547125</v>
      </c>
      <c r="S12" s="84">
        <v>0</v>
      </c>
      <c r="T12" s="84">
        <v>0</v>
      </c>
      <c r="U12" s="84">
        <f t="shared" si="0"/>
        <v>26769236</v>
      </c>
    </row>
    <row r="13" spans="1:21">
      <c r="A13" t="s">
        <v>480</v>
      </c>
      <c r="B13" t="s">
        <v>485</v>
      </c>
      <c r="C13" s="84">
        <v>0</v>
      </c>
      <c r="D13" s="84">
        <v>0</v>
      </c>
      <c r="E13" s="84">
        <v>436320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873</v>
      </c>
      <c r="M13" s="84">
        <v>0</v>
      </c>
      <c r="N13" s="84">
        <v>0</v>
      </c>
      <c r="O13" s="84">
        <v>0</v>
      </c>
      <c r="P13" s="84">
        <v>458000</v>
      </c>
      <c r="Q13" s="84">
        <v>0</v>
      </c>
      <c r="R13" s="84">
        <v>0</v>
      </c>
      <c r="S13" s="84">
        <v>3574928</v>
      </c>
      <c r="T13" s="84">
        <v>0</v>
      </c>
      <c r="U13" s="84">
        <f t="shared" si="0"/>
        <v>4470121</v>
      </c>
    </row>
    <row r="14" spans="1:21">
      <c r="A14" t="s">
        <v>480</v>
      </c>
      <c r="B14" t="s">
        <v>486</v>
      </c>
      <c r="C14" s="84">
        <f>SUM(C9:C13)</f>
        <v>0</v>
      </c>
      <c r="D14" s="84">
        <f t="shared" ref="D14:T14" si="1">SUM(D9:D13)</f>
        <v>0</v>
      </c>
      <c r="E14" s="84">
        <f t="shared" si="1"/>
        <v>1202940</v>
      </c>
      <c r="F14" s="84">
        <f t="shared" si="1"/>
        <v>0</v>
      </c>
      <c r="G14" s="84">
        <f t="shared" si="1"/>
        <v>0</v>
      </c>
      <c r="H14" s="84">
        <f t="shared" si="1"/>
        <v>428000</v>
      </c>
      <c r="I14" s="84">
        <f t="shared" si="1"/>
        <v>0</v>
      </c>
      <c r="J14" s="84">
        <f t="shared" si="1"/>
        <v>482000</v>
      </c>
      <c r="K14" s="84">
        <f t="shared" si="1"/>
        <v>0</v>
      </c>
      <c r="L14" s="84">
        <f t="shared" si="1"/>
        <v>1161693</v>
      </c>
      <c r="M14" s="84">
        <f t="shared" si="1"/>
        <v>526000</v>
      </c>
      <c r="N14" s="84">
        <f t="shared" si="1"/>
        <v>0</v>
      </c>
      <c r="O14" s="84">
        <f t="shared" si="1"/>
        <v>186942</v>
      </c>
      <c r="P14" s="84">
        <f t="shared" si="1"/>
        <v>18508000</v>
      </c>
      <c r="Q14" s="84">
        <f t="shared" si="1"/>
        <v>7865185</v>
      </c>
      <c r="R14" s="84">
        <f t="shared" si="1"/>
        <v>2547125</v>
      </c>
      <c r="S14" s="84">
        <f t="shared" si="1"/>
        <v>41830844</v>
      </c>
      <c r="T14" s="84">
        <f t="shared" si="1"/>
        <v>0</v>
      </c>
      <c r="U14" s="84">
        <f t="shared" si="0"/>
        <v>74738729</v>
      </c>
    </row>
    <row r="15" spans="1:21">
      <c r="A15" t="s">
        <v>478</v>
      </c>
      <c r="B15" t="s">
        <v>487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1">
      <c r="A16" t="s">
        <v>480</v>
      </c>
      <c r="B16" t="s">
        <v>487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f t="shared" ref="U16:U20" si="2">SUM(C16:T16)</f>
        <v>0</v>
      </c>
    </row>
    <row r="17" spans="1:21">
      <c r="A17" t="s">
        <v>480</v>
      </c>
      <c r="B17" t="s">
        <v>487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f t="shared" si="2"/>
        <v>0</v>
      </c>
    </row>
    <row r="18" spans="1:21">
      <c r="A18" t="s">
        <v>480</v>
      </c>
      <c r="B18" t="s">
        <v>487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4"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f t="shared" si="2"/>
        <v>0</v>
      </c>
    </row>
    <row r="19" spans="1:21">
      <c r="A19" t="s">
        <v>480</v>
      </c>
      <c r="B19" t="s">
        <v>487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f t="shared" si="2"/>
        <v>0</v>
      </c>
    </row>
    <row r="20" spans="1:21">
      <c r="A20" t="s">
        <v>480</v>
      </c>
      <c r="B20" t="s">
        <v>487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f t="shared" si="2"/>
        <v>0</v>
      </c>
    </row>
    <row r="21" spans="1:21">
      <c r="A21" t="s">
        <v>480</v>
      </c>
      <c r="B21" t="s">
        <v>487</v>
      </c>
      <c r="C21" s="84">
        <f>SUM(C14)</f>
        <v>0</v>
      </c>
      <c r="D21" s="84">
        <f t="shared" ref="D21:U21" si="3">SUM(D14)</f>
        <v>0</v>
      </c>
      <c r="E21" s="84">
        <f t="shared" si="3"/>
        <v>1202940</v>
      </c>
      <c r="F21" s="84">
        <f t="shared" si="3"/>
        <v>0</v>
      </c>
      <c r="G21" s="84">
        <f t="shared" si="3"/>
        <v>0</v>
      </c>
      <c r="H21" s="84">
        <f t="shared" si="3"/>
        <v>428000</v>
      </c>
      <c r="I21" s="84">
        <f t="shared" si="3"/>
        <v>0</v>
      </c>
      <c r="J21" s="84">
        <f t="shared" si="3"/>
        <v>482000</v>
      </c>
      <c r="K21" s="84">
        <f t="shared" si="3"/>
        <v>0</v>
      </c>
      <c r="L21" s="84">
        <f t="shared" si="3"/>
        <v>1161693</v>
      </c>
      <c r="M21" s="84">
        <f t="shared" si="3"/>
        <v>526000</v>
      </c>
      <c r="N21" s="84">
        <f t="shared" si="3"/>
        <v>0</v>
      </c>
      <c r="O21" s="84">
        <f t="shared" si="3"/>
        <v>186942</v>
      </c>
      <c r="P21" s="84">
        <f t="shared" si="3"/>
        <v>18508000</v>
      </c>
      <c r="Q21" s="84">
        <f t="shared" si="3"/>
        <v>7865185</v>
      </c>
      <c r="R21" s="84">
        <f t="shared" si="3"/>
        <v>2547125</v>
      </c>
      <c r="S21" s="84">
        <f t="shared" si="3"/>
        <v>41830844</v>
      </c>
      <c r="T21" s="84">
        <f t="shared" si="3"/>
        <v>0</v>
      </c>
      <c r="U21" s="84">
        <f t="shared" si="3"/>
        <v>74738729</v>
      </c>
    </row>
    <row r="22" spans="1:21">
      <c r="A22" t="s">
        <v>478</v>
      </c>
      <c r="B22" t="s">
        <v>488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</row>
    <row r="23" spans="1:21">
      <c r="A23" t="s">
        <v>480</v>
      </c>
      <c r="B23" t="s">
        <v>489</v>
      </c>
      <c r="C23" s="84">
        <v>0</v>
      </c>
      <c r="D23" s="84">
        <v>0</v>
      </c>
      <c r="E23" s="84">
        <v>353400</v>
      </c>
      <c r="F23" s="84">
        <v>109500</v>
      </c>
      <c r="G23" s="84">
        <v>7100</v>
      </c>
      <c r="H23" s="84">
        <v>188700</v>
      </c>
      <c r="I23" s="84">
        <v>31200</v>
      </c>
      <c r="J23" s="84">
        <v>0</v>
      </c>
      <c r="K23" s="84">
        <v>0</v>
      </c>
      <c r="L23" s="84">
        <v>0</v>
      </c>
      <c r="M23" s="84">
        <v>28400</v>
      </c>
      <c r="N23" s="84">
        <v>0</v>
      </c>
      <c r="O23" s="84">
        <v>0</v>
      </c>
      <c r="P23" s="84">
        <v>45000</v>
      </c>
      <c r="Q23" s="84">
        <v>0</v>
      </c>
      <c r="R23" s="84">
        <v>0</v>
      </c>
      <c r="S23" s="84">
        <v>20000</v>
      </c>
      <c r="T23" s="84">
        <v>0</v>
      </c>
      <c r="U23" s="84">
        <f t="shared" ref="U23:U62" si="4">SUM(C23:T23)</f>
        <v>783300</v>
      </c>
    </row>
    <row r="24" spans="1:21">
      <c r="A24" t="s">
        <v>480</v>
      </c>
      <c r="B24" t="s">
        <v>490</v>
      </c>
      <c r="C24" s="84">
        <v>69460</v>
      </c>
      <c r="D24" s="84">
        <v>14580</v>
      </c>
      <c r="E24" s="84">
        <v>243140</v>
      </c>
      <c r="F24" s="84">
        <v>58308</v>
      </c>
      <c r="G24" s="84">
        <v>22143</v>
      </c>
      <c r="H24" s="84">
        <v>141280</v>
      </c>
      <c r="I24" s="84">
        <v>0</v>
      </c>
      <c r="J24" s="84">
        <v>423770</v>
      </c>
      <c r="K24" s="84">
        <v>0</v>
      </c>
      <c r="L24" s="84">
        <v>0</v>
      </c>
      <c r="M24" s="84">
        <v>338651</v>
      </c>
      <c r="N24" s="84">
        <v>0</v>
      </c>
      <c r="O24" s="84">
        <v>21730</v>
      </c>
      <c r="P24" s="84">
        <v>581022</v>
      </c>
      <c r="Q24" s="84">
        <v>96656</v>
      </c>
      <c r="R24" s="84">
        <f>143372-4800</f>
        <v>138572</v>
      </c>
      <c r="S24" s="84">
        <v>2251711</v>
      </c>
      <c r="T24" s="84">
        <v>158716</v>
      </c>
      <c r="U24" s="84">
        <f t="shared" si="4"/>
        <v>4559739</v>
      </c>
    </row>
    <row r="25" spans="1:21">
      <c r="A25" t="s">
        <v>480</v>
      </c>
      <c r="B25" t="s">
        <v>491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1598832</v>
      </c>
      <c r="Q25" s="84">
        <v>0</v>
      </c>
      <c r="R25" s="84">
        <v>0</v>
      </c>
      <c r="S25" s="84">
        <v>0</v>
      </c>
      <c r="T25" s="84">
        <v>0</v>
      </c>
      <c r="U25" s="84">
        <f t="shared" si="4"/>
        <v>1598832</v>
      </c>
    </row>
    <row r="26" spans="1:21">
      <c r="A26" t="s">
        <v>480</v>
      </c>
      <c r="B26" t="s">
        <v>495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80000</v>
      </c>
      <c r="Q26" s="84">
        <v>0</v>
      </c>
      <c r="R26" s="84">
        <v>0</v>
      </c>
      <c r="S26" s="84">
        <v>0</v>
      </c>
      <c r="T26" s="84">
        <v>0</v>
      </c>
      <c r="U26" s="84">
        <f t="shared" si="4"/>
        <v>80000</v>
      </c>
    </row>
    <row r="27" spans="1:21">
      <c r="A27" t="s">
        <v>480</v>
      </c>
      <c r="B27" t="s">
        <v>492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30000</v>
      </c>
      <c r="N27" s="84">
        <v>0</v>
      </c>
      <c r="O27" s="84">
        <v>0</v>
      </c>
      <c r="P27" s="84">
        <v>3372000</v>
      </c>
      <c r="Q27" s="84">
        <v>0</v>
      </c>
      <c r="R27" s="84">
        <v>0</v>
      </c>
      <c r="S27" s="84">
        <v>0</v>
      </c>
      <c r="T27" s="84">
        <v>0</v>
      </c>
      <c r="U27" s="84">
        <f t="shared" si="4"/>
        <v>3402000</v>
      </c>
    </row>
    <row r="28" spans="1:21">
      <c r="A28" t="s">
        <v>480</v>
      </c>
      <c r="B28" t="s">
        <v>493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897480</v>
      </c>
      <c r="Q28" s="84">
        <v>0</v>
      </c>
      <c r="R28" s="84">
        <v>0</v>
      </c>
      <c r="S28" s="84">
        <v>0</v>
      </c>
      <c r="T28" s="84">
        <v>0</v>
      </c>
      <c r="U28" s="84">
        <f t="shared" si="4"/>
        <v>897480</v>
      </c>
    </row>
    <row r="29" spans="1:21">
      <c r="A29" t="s">
        <v>480</v>
      </c>
      <c r="B29" t="s">
        <v>494</v>
      </c>
      <c r="C29" s="84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2490000</v>
      </c>
      <c r="Q29" s="84">
        <v>0</v>
      </c>
      <c r="R29" s="84">
        <v>0</v>
      </c>
      <c r="S29" s="84">
        <v>0</v>
      </c>
      <c r="T29" s="84">
        <v>0</v>
      </c>
      <c r="U29" s="84">
        <f t="shared" si="4"/>
        <v>2490000</v>
      </c>
    </row>
    <row r="30" spans="1:21">
      <c r="A30" t="s">
        <v>480</v>
      </c>
      <c r="B30" t="s">
        <v>496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f t="shared" si="4"/>
        <v>0</v>
      </c>
    </row>
    <row r="31" spans="1:21">
      <c r="A31" t="s">
        <v>480</v>
      </c>
      <c r="B31" t="s">
        <v>497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f t="shared" si="4"/>
        <v>0</v>
      </c>
    </row>
    <row r="32" spans="1:21">
      <c r="A32" t="s">
        <v>480</v>
      </c>
      <c r="B32" t="s">
        <v>498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4"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f t="shared" si="4"/>
        <v>0</v>
      </c>
    </row>
    <row r="33" spans="1:21">
      <c r="A33" t="s">
        <v>480</v>
      </c>
      <c r="B33" t="s">
        <v>499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4"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f t="shared" si="4"/>
        <v>0</v>
      </c>
    </row>
    <row r="34" spans="1:21">
      <c r="A34" t="s">
        <v>480</v>
      </c>
      <c r="B34" t="s">
        <v>500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f t="shared" si="4"/>
        <v>0</v>
      </c>
    </row>
    <row r="35" spans="1:21">
      <c r="A35" t="s">
        <v>480</v>
      </c>
      <c r="B35" t="s">
        <v>501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0</v>
      </c>
      <c r="U35" s="84">
        <f t="shared" si="4"/>
        <v>0</v>
      </c>
    </row>
    <row r="36" spans="1:21">
      <c r="A36" t="s">
        <v>480</v>
      </c>
      <c r="B36" t="s">
        <v>502</v>
      </c>
      <c r="C36" s="84">
        <v>0</v>
      </c>
      <c r="D36" s="84">
        <v>0</v>
      </c>
      <c r="E36" s="84">
        <v>0</v>
      </c>
      <c r="F36" s="84">
        <v>0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f t="shared" si="4"/>
        <v>0</v>
      </c>
    </row>
    <row r="37" spans="1:21">
      <c r="A37" t="s">
        <v>480</v>
      </c>
      <c r="B37" t="s">
        <v>503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  <c r="H37" s="84">
        <v>0</v>
      </c>
      <c r="I37" s="84">
        <v>0</v>
      </c>
      <c r="J37" s="84">
        <v>0</v>
      </c>
      <c r="K37" s="84">
        <v>0</v>
      </c>
      <c r="L37" s="84">
        <v>0</v>
      </c>
      <c r="M37" s="84">
        <v>0</v>
      </c>
      <c r="N37" s="84">
        <v>0</v>
      </c>
      <c r="O37" s="84">
        <v>0</v>
      </c>
      <c r="P37" s="84">
        <v>0</v>
      </c>
      <c r="Q37" s="84">
        <v>0</v>
      </c>
      <c r="R37" s="84">
        <v>0</v>
      </c>
      <c r="S37" s="84">
        <v>0</v>
      </c>
      <c r="T37" s="84">
        <v>0</v>
      </c>
      <c r="U37" s="84">
        <f t="shared" si="4"/>
        <v>0</v>
      </c>
    </row>
    <row r="38" spans="1:21">
      <c r="A38" t="s">
        <v>480</v>
      </c>
      <c r="B38" t="s">
        <v>504</v>
      </c>
      <c r="C38" s="84">
        <v>0</v>
      </c>
      <c r="D38" s="84">
        <v>0</v>
      </c>
      <c r="E38" s="84">
        <v>0</v>
      </c>
      <c r="F38" s="84">
        <v>0</v>
      </c>
      <c r="G38" s="84">
        <v>0</v>
      </c>
      <c r="H38" s="84">
        <v>0</v>
      </c>
      <c r="I38" s="84">
        <v>0</v>
      </c>
      <c r="J38" s="84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0</v>
      </c>
      <c r="Q38" s="84">
        <v>6596478</v>
      </c>
      <c r="R38" s="84">
        <v>0</v>
      </c>
      <c r="S38" s="84">
        <v>0</v>
      </c>
      <c r="T38" s="84">
        <v>2132140</v>
      </c>
      <c r="U38" s="84">
        <f t="shared" si="4"/>
        <v>8728618</v>
      </c>
    </row>
    <row r="39" spans="1:21">
      <c r="A39" t="s">
        <v>480</v>
      </c>
      <c r="B39" t="s">
        <v>505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0</v>
      </c>
      <c r="Q39" s="84">
        <v>753451</v>
      </c>
      <c r="R39" s="84">
        <v>0</v>
      </c>
      <c r="S39" s="84">
        <v>0</v>
      </c>
      <c r="T39" s="84">
        <v>0</v>
      </c>
      <c r="U39" s="84">
        <f t="shared" si="4"/>
        <v>753451</v>
      </c>
    </row>
    <row r="40" spans="1:21">
      <c r="A40" t="s">
        <v>480</v>
      </c>
      <c r="B40" t="s">
        <v>506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378940</v>
      </c>
      <c r="R40" s="84">
        <v>0</v>
      </c>
      <c r="S40" s="84">
        <v>0</v>
      </c>
      <c r="T40" s="84">
        <v>15902130</v>
      </c>
      <c r="U40" s="84">
        <f t="shared" si="4"/>
        <v>16281070</v>
      </c>
    </row>
    <row r="41" spans="1:21">
      <c r="A41" t="s">
        <v>480</v>
      </c>
      <c r="B41" t="s">
        <v>507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84">
        <v>0</v>
      </c>
      <c r="I41" s="84">
        <v>0</v>
      </c>
      <c r="J41" s="84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636000</v>
      </c>
      <c r="U41" s="84">
        <f t="shared" si="4"/>
        <v>636000</v>
      </c>
    </row>
    <row r="42" spans="1:21">
      <c r="A42" t="s">
        <v>480</v>
      </c>
      <c r="B42" t="s">
        <v>508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0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0</v>
      </c>
      <c r="Q42" s="84">
        <v>0</v>
      </c>
      <c r="R42" s="84">
        <v>0</v>
      </c>
      <c r="S42" s="84">
        <v>107439</v>
      </c>
      <c r="T42" s="84">
        <v>2923413</v>
      </c>
      <c r="U42" s="84">
        <f t="shared" si="4"/>
        <v>3030852</v>
      </c>
    </row>
    <row r="43" spans="1:21">
      <c r="A43" t="s">
        <v>480</v>
      </c>
      <c r="B43" t="s">
        <v>509</v>
      </c>
      <c r="C43" s="84">
        <v>187948</v>
      </c>
      <c r="D43" s="84">
        <v>7632</v>
      </c>
      <c r="E43" s="84">
        <v>759786</v>
      </c>
      <c r="F43" s="84">
        <v>251600</v>
      </c>
      <c r="G43" s="84">
        <v>2017885</v>
      </c>
      <c r="H43" s="84">
        <v>459330</v>
      </c>
      <c r="I43" s="84">
        <v>122440</v>
      </c>
      <c r="J43" s="84">
        <v>0</v>
      </c>
      <c r="K43" s="84">
        <v>0</v>
      </c>
      <c r="L43" s="84">
        <v>0</v>
      </c>
      <c r="M43" s="84">
        <v>16800</v>
      </c>
      <c r="N43" s="84">
        <v>0</v>
      </c>
      <c r="O43" s="84">
        <v>79140</v>
      </c>
      <c r="P43" s="84">
        <v>2948970</v>
      </c>
      <c r="Q43" s="84">
        <v>39660</v>
      </c>
      <c r="R43" s="84">
        <v>126390</v>
      </c>
      <c r="S43" s="84">
        <v>94465</v>
      </c>
      <c r="T43" s="84">
        <v>847977</v>
      </c>
      <c r="U43" s="84">
        <f t="shared" si="4"/>
        <v>7960023</v>
      </c>
    </row>
    <row r="44" spans="1:21">
      <c r="A44" t="s">
        <v>480</v>
      </c>
      <c r="B44" t="s">
        <v>510</v>
      </c>
      <c r="C44" s="84">
        <v>0</v>
      </c>
      <c r="D44" s="84">
        <v>0</v>
      </c>
      <c r="E44" s="84">
        <v>2750</v>
      </c>
      <c r="F44" s="84">
        <v>23669</v>
      </c>
      <c r="G44" s="84">
        <v>972</v>
      </c>
      <c r="H44" s="84">
        <v>82</v>
      </c>
      <c r="I44" s="84">
        <v>410</v>
      </c>
      <c r="J44" s="84">
        <v>28454</v>
      </c>
      <c r="K44" s="84">
        <v>0</v>
      </c>
      <c r="L44" s="84">
        <v>0</v>
      </c>
      <c r="M44" s="84">
        <v>1394</v>
      </c>
      <c r="N44" s="84">
        <v>0</v>
      </c>
      <c r="O44" s="84">
        <v>28464</v>
      </c>
      <c r="P44" s="84">
        <v>261419</v>
      </c>
      <c r="Q44" s="84">
        <v>0</v>
      </c>
      <c r="R44" s="84">
        <v>10637</v>
      </c>
      <c r="S44" s="84">
        <v>84136</v>
      </c>
      <c r="T44" s="84">
        <f>254866-600</f>
        <v>254266</v>
      </c>
      <c r="U44" s="84">
        <f t="shared" si="4"/>
        <v>696653</v>
      </c>
    </row>
    <row r="45" spans="1:21">
      <c r="A45" t="s">
        <v>480</v>
      </c>
      <c r="B45" t="s">
        <v>511</v>
      </c>
      <c r="C45" s="84">
        <v>3780</v>
      </c>
      <c r="D45" s="84">
        <v>0</v>
      </c>
      <c r="E45" s="84">
        <v>30564</v>
      </c>
      <c r="F45" s="84">
        <v>4212</v>
      </c>
      <c r="G45" s="84">
        <v>7776</v>
      </c>
      <c r="H45" s="84">
        <v>10260</v>
      </c>
      <c r="I45" s="84">
        <v>1620</v>
      </c>
      <c r="J45" s="84">
        <v>2052</v>
      </c>
      <c r="K45" s="84">
        <v>432</v>
      </c>
      <c r="L45" s="84">
        <v>514624</v>
      </c>
      <c r="M45" s="84">
        <v>3240</v>
      </c>
      <c r="N45" s="84">
        <v>0</v>
      </c>
      <c r="O45" s="84">
        <v>2268</v>
      </c>
      <c r="P45" s="84">
        <v>70740</v>
      </c>
      <c r="Q45" s="84">
        <v>0</v>
      </c>
      <c r="R45" s="84">
        <f>2916+4800</f>
        <v>7716</v>
      </c>
      <c r="S45" s="84">
        <v>22890</v>
      </c>
      <c r="T45" s="84">
        <v>154224</v>
      </c>
      <c r="U45" s="84">
        <f t="shared" si="4"/>
        <v>836398</v>
      </c>
    </row>
    <row r="46" spans="1:21">
      <c r="A46" t="s">
        <v>480</v>
      </c>
      <c r="B46" t="s">
        <v>512</v>
      </c>
      <c r="C46" s="84">
        <v>0</v>
      </c>
      <c r="D46" s="84">
        <v>0</v>
      </c>
      <c r="E46" s="84">
        <v>0</v>
      </c>
      <c r="F46" s="84">
        <v>0</v>
      </c>
      <c r="G46" s="84">
        <v>0</v>
      </c>
      <c r="H46" s="84">
        <v>0</v>
      </c>
      <c r="I46" s="84">
        <v>0</v>
      </c>
      <c r="J46" s="84">
        <v>0</v>
      </c>
      <c r="K46" s="84">
        <v>0</v>
      </c>
      <c r="L46" s="84">
        <v>0</v>
      </c>
      <c r="M46" s="84">
        <v>0</v>
      </c>
      <c r="N46" s="84">
        <v>0</v>
      </c>
      <c r="O46" s="84">
        <v>0</v>
      </c>
      <c r="P46" s="84">
        <v>0</v>
      </c>
      <c r="Q46" s="84">
        <v>0</v>
      </c>
      <c r="R46" s="84">
        <v>0</v>
      </c>
      <c r="S46" s="84">
        <v>0</v>
      </c>
      <c r="T46" s="84">
        <v>495180</v>
      </c>
      <c r="U46" s="84">
        <f t="shared" si="4"/>
        <v>495180</v>
      </c>
    </row>
    <row r="47" spans="1:21">
      <c r="A47" t="s">
        <v>480</v>
      </c>
      <c r="B47" t="s">
        <v>513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0</v>
      </c>
      <c r="I47" s="84">
        <v>0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55340</v>
      </c>
      <c r="P47" s="84">
        <v>1359</v>
      </c>
      <c r="Q47" s="84">
        <v>0</v>
      </c>
      <c r="R47" s="84">
        <v>0</v>
      </c>
      <c r="S47" s="84">
        <v>60410</v>
      </c>
      <c r="T47" s="84">
        <v>216724</v>
      </c>
      <c r="U47" s="84">
        <f t="shared" si="4"/>
        <v>333833</v>
      </c>
    </row>
    <row r="48" spans="1:21">
      <c r="A48" t="s">
        <v>480</v>
      </c>
      <c r="B48" t="s">
        <v>514</v>
      </c>
      <c r="C48" s="84">
        <v>0</v>
      </c>
      <c r="D48" s="84">
        <v>0</v>
      </c>
      <c r="E48" s="84">
        <v>261982</v>
      </c>
      <c r="F48" s="84">
        <v>4070</v>
      </c>
      <c r="G48" s="84">
        <v>0</v>
      </c>
      <c r="H48" s="84">
        <v>0</v>
      </c>
      <c r="I48" s="84">
        <v>0</v>
      </c>
      <c r="J48" s="84">
        <v>1148472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168232</v>
      </c>
      <c r="Q48" s="84">
        <v>0</v>
      </c>
      <c r="R48" s="84">
        <v>92146</v>
      </c>
      <c r="S48" s="84">
        <v>229477</v>
      </c>
      <c r="T48" s="84">
        <v>704510</v>
      </c>
      <c r="U48" s="84">
        <f t="shared" si="4"/>
        <v>2608889</v>
      </c>
    </row>
    <row r="49" spans="1:21">
      <c r="A49" t="s">
        <v>480</v>
      </c>
      <c r="B49" t="s">
        <v>515</v>
      </c>
      <c r="C49" s="84">
        <v>0</v>
      </c>
      <c r="D49" s="84">
        <v>0</v>
      </c>
      <c r="E49" s="84">
        <v>0</v>
      </c>
      <c r="F49" s="84">
        <v>0</v>
      </c>
      <c r="G49" s="84">
        <v>0</v>
      </c>
      <c r="H49" s="84">
        <v>0</v>
      </c>
      <c r="I49" s="84">
        <v>0</v>
      </c>
      <c r="J49" s="84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0</v>
      </c>
      <c r="Q49" s="84">
        <v>0</v>
      </c>
      <c r="R49" s="84">
        <v>0</v>
      </c>
      <c r="S49" s="84">
        <v>0</v>
      </c>
      <c r="T49" s="84">
        <v>4331058</v>
      </c>
      <c r="U49" s="84">
        <f t="shared" si="4"/>
        <v>4331058</v>
      </c>
    </row>
    <row r="50" spans="1:21">
      <c r="A50" t="s">
        <v>480</v>
      </c>
      <c r="B50" t="s">
        <v>516</v>
      </c>
      <c r="C50" s="84">
        <v>0</v>
      </c>
      <c r="D50" s="84">
        <v>0</v>
      </c>
      <c r="E50" s="84">
        <v>0</v>
      </c>
      <c r="F50" s="84">
        <v>0</v>
      </c>
      <c r="G50" s="84">
        <v>0</v>
      </c>
      <c r="H50" s="84">
        <v>0</v>
      </c>
      <c r="I50" s="84">
        <v>0</v>
      </c>
      <c r="J50" s="84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0</v>
      </c>
      <c r="Q50" s="84">
        <v>0</v>
      </c>
      <c r="R50" s="84">
        <v>0</v>
      </c>
      <c r="S50" s="84">
        <v>0</v>
      </c>
      <c r="T50" s="84">
        <v>241440</v>
      </c>
      <c r="U50" s="84">
        <f t="shared" si="4"/>
        <v>241440</v>
      </c>
    </row>
    <row r="51" spans="1:21">
      <c r="A51" t="s">
        <v>480</v>
      </c>
      <c r="B51" t="s">
        <v>517</v>
      </c>
      <c r="C51" s="84">
        <v>0</v>
      </c>
      <c r="D51" s="84">
        <v>0</v>
      </c>
      <c r="E51" s="84">
        <v>0</v>
      </c>
      <c r="F51" s="84">
        <v>0</v>
      </c>
      <c r="G51" s="84">
        <v>0</v>
      </c>
      <c r="H51" s="84">
        <v>0</v>
      </c>
      <c r="I51" s="84">
        <v>0</v>
      </c>
      <c r="J51" s="84">
        <v>0</v>
      </c>
      <c r="K51" s="84">
        <v>0</v>
      </c>
      <c r="L51" s="84">
        <v>0</v>
      </c>
      <c r="M51" s="84">
        <v>0</v>
      </c>
      <c r="N51" s="84">
        <v>0</v>
      </c>
      <c r="O51" s="84">
        <v>0</v>
      </c>
      <c r="P51" s="84">
        <v>0</v>
      </c>
      <c r="Q51" s="84">
        <v>0</v>
      </c>
      <c r="R51" s="84">
        <v>0</v>
      </c>
      <c r="S51" s="84">
        <v>0</v>
      </c>
      <c r="T51" s="84">
        <v>0</v>
      </c>
      <c r="U51" s="84">
        <f t="shared" si="4"/>
        <v>0</v>
      </c>
    </row>
    <row r="52" spans="1:21">
      <c r="A52" t="s">
        <v>480</v>
      </c>
      <c r="B52" t="s">
        <v>518</v>
      </c>
      <c r="C52" s="84">
        <v>0</v>
      </c>
      <c r="D52" s="84">
        <v>0</v>
      </c>
      <c r="E52" s="84">
        <v>0</v>
      </c>
      <c r="F52" s="84">
        <v>0</v>
      </c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84">
        <v>0</v>
      </c>
      <c r="T52" s="84">
        <v>1318522</v>
      </c>
      <c r="U52" s="84">
        <f t="shared" si="4"/>
        <v>1318522</v>
      </c>
    </row>
    <row r="53" spans="1:21">
      <c r="A53" t="s">
        <v>480</v>
      </c>
      <c r="B53" t="s">
        <v>519</v>
      </c>
      <c r="C53" s="84">
        <v>0</v>
      </c>
      <c r="D53" s="84">
        <v>0</v>
      </c>
      <c r="E53" s="84">
        <v>18514</v>
      </c>
      <c r="F53" s="84">
        <v>2268</v>
      </c>
      <c r="G53" s="84">
        <v>1080</v>
      </c>
      <c r="H53" s="84">
        <v>1080</v>
      </c>
      <c r="I53" s="84">
        <v>0</v>
      </c>
      <c r="J53" s="84">
        <v>0</v>
      </c>
      <c r="K53" s="84">
        <v>0</v>
      </c>
      <c r="L53" s="84">
        <v>0</v>
      </c>
      <c r="M53" s="84">
        <v>6912</v>
      </c>
      <c r="N53" s="84">
        <v>0</v>
      </c>
      <c r="O53" s="84">
        <v>0</v>
      </c>
      <c r="P53" s="84">
        <v>295316</v>
      </c>
      <c r="Q53" s="84">
        <v>0</v>
      </c>
      <c r="R53" s="84">
        <v>1080</v>
      </c>
      <c r="S53" s="84">
        <v>11880</v>
      </c>
      <c r="T53" s="84">
        <v>925621</v>
      </c>
      <c r="U53" s="84">
        <f t="shared" si="4"/>
        <v>1263751</v>
      </c>
    </row>
    <row r="54" spans="1:21">
      <c r="A54" t="s">
        <v>480</v>
      </c>
      <c r="B54" t="s">
        <v>520</v>
      </c>
      <c r="C54" s="84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64056</v>
      </c>
      <c r="Q54" s="84">
        <v>0</v>
      </c>
      <c r="R54" s="84">
        <v>0</v>
      </c>
      <c r="S54" s="84">
        <v>0</v>
      </c>
      <c r="T54" s="84">
        <v>75452</v>
      </c>
      <c r="U54" s="84">
        <f t="shared" si="4"/>
        <v>139508</v>
      </c>
    </row>
    <row r="55" spans="1:21">
      <c r="A55" t="s">
        <v>480</v>
      </c>
      <c r="B55" t="s">
        <v>521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2332</v>
      </c>
      <c r="I55" s="84">
        <v>5054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3240</v>
      </c>
      <c r="Q55" s="84">
        <v>0</v>
      </c>
      <c r="R55" s="84">
        <v>0</v>
      </c>
      <c r="S55" s="84">
        <v>56652</v>
      </c>
      <c r="T55" s="84">
        <v>0</v>
      </c>
      <c r="U55" s="84">
        <f t="shared" si="4"/>
        <v>67278</v>
      </c>
    </row>
    <row r="56" spans="1:21">
      <c r="A56" t="s">
        <v>480</v>
      </c>
      <c r="B56" t="s">
        <v>522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400</v>
      </c>
      <c r="Q56" s="84">
        <v>0</v>
      </c>
      <c r="R56" s="84">
        <v>0</v>
      </c>
      <c r="S56" s="84">
        <v>43415</v>
      </c>
      <c r="T56" s="84">
        <f>813600+700+10100-12100</f>
        <v>812300</v>
      </c>
      <c r="U56" s="84">
        <f t="shared" si="4"/>
        <v>856115</v>
      </c>
    </row>
    <row r="57" spans="1:21">
      <c r="A57" t="s">
        <v>480</v>
      </c>
      <c r="B57" t="s">
        <v>523</v>
      </c>
      <c r="C57" s="84">
        <v>0</v>
      </c>
      <c r="D57" s="84">
        <v>0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0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2160000</v>
      </c>
      <c r="S57" s="84">
        <v>1484784</v>
      </c>
      <c r="T57" s="84">
        <v>0</v>
      </c>
      <c r="U57" s="84">
        <f t="shared" si="4"/>
        <v>3644784</v>
      </c>
    </row>
    <row r="58" spans="1:21">
      <c r="A58" t="s">
        <v>480</v>
      </c>
      <c r="B58" t="s">
        <v>524</v>
      </c>
      <c r="C58" s="84">
        <v>0</v>
      </c>
      <c r="D58" s="84">
        <v>0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4">
        <v>0</v>
      </c>
      <c r="S58" s="84">
        <v>0</v>
      </c>
      <c r="T58" s="84">
        <v>0</v>
      </c>
      <c r="U58" s="84">
        <f t="shared" si="4"/>
        <v>0</v>
      </c>
    </row>
    <row r="59" spans="1:21">
      <c r="A59" t="s">
        <v>480</v>
      </c>
      <c r="B59" t="s">
        <v>525</v>
      </c>
      <c r="C59" s="84">
        <v>0</v>
      </c>
      <c r="D59" s="84">
        <v>0</v>
      </c>
      <c r="E59" s="84">
        <v>0</v>
      </c>
      <c r="F59" s="84">
        <v>0</v>
      </c>
      <c r="G59" s="84">
        <v>0</v>
      </c>
      <c r="H59" s="84">
        <v>0</v>
      </c>
      <c r="I59" s="84">
        <v>0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4">
        <v>0</v>
      </c>
      <c r="S59" s="84">
        <v>202000</v>
      </c>
      <c r="T59" s="84">
        <v>0</v>
      </c>
      <c r="U59" s="84">
        <f t="shared" si="4"/>
        <v>202000</v>
      </c>
    </row>
    <row r="60" spans="1:21">
      <c r="A60" t="s">
        <v>480</v>
      </c>
      <c r="B60" t="s">
        <v>526</v>
      </c>
      <c r="C60" s="84">
        <v>9018</v>
      </c>
      <c r="D60" s="84">
        <v>10800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20000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10962</v>
      </c>
      <c r="Q60" s="84">
        <v>0</v>
      </c>
      <c r="R60" s="84">
        <v>10584</v>
      </c>
      <c r="S60" s="84">
        <v>234095</v>
      </c>
      <c r="T60" s="84">
        <v>633400</v>
      </c>
      <c r="U60" s="84">
        <f t="shared" si="4"/>
        <v>928859</v>
      </c>
    </row>
    <row r="61" spans="1:21">
      <c r="A61" t="s">
        <v>480</v>
      </c>
      <c r="B61" t="s">
        <v>527</v>
      </c>
      <c r="C61" s="84">
        <f>SUM(C23:C60)</f>
        <v>270206</v>
      </c>
      <c r="D61" s="84">
        <f t="shared" ref="D61:T61" si="5">SUM(D23:D60)</f>
        <v>33012</v>
      </c>
      <c r="E61" s="84">
        <f t="shared" si="5"/>
        <v>1670136</v>
      </c>
      <c r="F61" s="84">
        <f t="shared" si="5"/>
        <v>453627</v>
      </c>
      <c r="G61" s="84">
        <f t="shared" si="5"/>
        <v>2056956</v>
      </c>
      <c r="H61" s="84">
        <f t="shared" si="5"/>
        <v>803064</v>
      </c>
      <c r="I61" s="84">
        <f t="shared" si="5"/>
        <v>160724</v>
      </c>
      <c r="J61" s="84">
        <f t="shared" si="5"/>
        <v>1622748</v>
      </c>
      <c r="K61" s="84">
        <f t="shared" si="5"/>
        <v>432</v>
      </c>
      <c r="L61" s="84">
        <f t="shared" si="5"/>
        <v>514624</v>
      </c>
      <c r="M61" s="84">
        <f t="shared" si="5"/>
        <v>425397</v>
      </c>
      <c r="N61" s="84">
        <f t="shared" si="5"/>
        <v>0</v>
      </c>
      <c r="O61" s="84">
        <f t="shared" si="5"/>
        <v>186942</v>
      </c>
      <c r="P61" s="84">
        <f t="shared" si="5"/>
        <v>12889028</v>
      </c>
      <c r="Q61" s="84">
        <f t="shared" si="5"/>
        <v>7865185</v>
      </c>
      <c r="R61" s="84">
        <f t="shared" si="5"/>
        <v>2547125</v>
      </c>
      <c r="S61" s="84">
        <f t="shared" si="5"/>
        <v>4903354</v>
      </c>
      <c r="T61" s="84">
        <f t="shared" si="5"/>
        <v>32763073</v>
      </c>
      <c r="U61" s="84">
        <f t="shared" si="4"/>
        <v>69165633</v>
      </c>
    </row>
    <row r="62" spans="1:21">
      <c r="A62" t="s">
        <v>480</v>
      </c>
      <c r="B62" t="s">
        <v>528</v>
      </c>
      <c r="C62" s="84">
        <f>C21-C61</f>
        <v>-270206</v>
      </c>
      <c r="D62" s="84">
        <f t="shared" ref="D62:T62" si="6">D21-D61</f>
        <v>-33012</v>
      </c>
      <c r="E62" s="84">
        <f t="shared" si="6"/>
        <v>-467196</v>
      </c>
      <c r="F62" s="84">
        <f t="shared" si="6"/>
        <v>-453627</v>
      </c>
      <c r="G62" s="84">
        <f t="shared" si="6"/>
        <v>-2056956</v>
      </c>
      <c r="H62" s="84">
        <f t="shared" si="6"/>
        <v>-375064</v>
      </c>
      <c r="I62" s="84">
        <f t="shared" si="6"/>
        <v>-160724</v>
      </c>
      <c r="J62" s="84">
        <f t="shared" si="6"/>
        <v>-1140748</v>
      </c>
      <c r="K62" s="84">
        <f t="shared" si="6"/>
        <v>-432</v>
      </c>
      <c r="L62" s="84">
        <f t="shared" si="6"/>
        <v>647069</v>
      </c>
      <c r="M62" s="84">
        <f t="shared" si="6"/>
        <v>100603</v>
      </c>
      <c r="N62" s="84">
        <f t="shared" si="6"/>
        <v>0</v>
      </c>
      <c r="O62" s="84">
        <f t="shared" si="6"/>
        <v>0</v>
      </c>
      <c r="P62" s="84">
        <f t="shared" si="6"/>
        <v>5618972</v>
      </c>
      <c r="Q62" s="84">
        <f t="shared" si="6"/>
        <v>0</v>
      </c>
      <c r="R62" s="84">
        <f t="shared" si="6"/>
        <v>0</v>
      </c>
      <c r="S62" s="84">
        <f t="shared" si="6"/>
        <v>36927490</v>
      </c>
      <c r="T62" s="84">
        <f t="shared" si="6"/>
        <v>-32763073</v>
      </c>
      <c r="U62" s="84">
        <f t="shared" si="4"/>
        <v>5573096</v>
      </c>
    </row>
    <row r="63" spans="1:21">
      <c r="A63" t="s">
        <v>478</v>
      </c>
      <c r="B63" t="s">
        <v>487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</row>
    <row r="64" spans="1:21">
      <c r="A64" t="s">
        <v>480</v>
      </c>
      <c r="B64" t="s">
        <v>487</v>
      </c>
      <c r="C64" s="84">
        <v>0</v>
      </c>
      <c r="D64" s="84">
        <v>0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0</v>
      </c>
      <c r="Q64" s="84">
        <v>0</v>
      </c>
      <c r="R64" s="84">
        <v>0</v>
      </c>
      <c r="S64" s="84">
        <v>0</v>
      </c>
      <c r="T64" s="84">
        <v>0</v>
      </c>
      <c r="U64" s="84">
        <f>SUM(C64:T64)</f>
        <v>0</v>
      </c>
    </row>
    <row r="65" spans="1:21">
      <c r="A65" t="s">
        <v>478</v>
      </c>
      <c r="B65" t="s">
        <v>487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</row>
    <row r="66" spans="1:21">
      <c r="A66" t="s">
        <v>480</v>
      </c>
      <c r="B66" t="s">
        <v>487</v>
      </c>
      <c r="C66" s="84">
        <v>0</v>
      </c>
      <c r="D66" s="84">
        <v>0</v>
      </c>
      <c r="E66" s="84">
        <v>0</v>
      </c>
      <c r="F66" s="84">
        <v>0</v>
      </c>
      <c r="G66" s="84">
        <v>0</v>
      </c>
      <c r="H66" s="84">
        <v>0</v>
      </c>
      <c r="I66" s="84">
        <v>0</v>
      </c>
      <c r="J66" s="84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0</v>
      </c>
      <c r="Q66" s="84">
        <v>0</v>
      </c>
      <c r="R66" s="84">
        <v>0</v>
      </c>
      <c r="S66" s="84">
        <v>0</v>
      </c>
      <c r="T66" s="84">
        <v>0</v>
      </c>
      <c r="U66" s="84">
        <f t="shared" ref="U66" si="7">SUM(C66:T66)</f>
        <v>0</v>
      </c>
    </row>
    <row r="67" spans="1:21">
      <c r="A67" t="s">
        <v>480</v>
      </c>
      <c r="B67" t="s">
        <v>487</v>
      </c>
      <c r="C67" s="84">
        <f>C62</f>
        <v>-270206</v>
      </c>
      <c r="D67" s="84">
        <f t="shared" ref="D67:U67" si="8">D62</f>
        <v>-33012</v>
      </c>
      <c r="E67" s="84">
        <f t="shared" si="8"/>
        <v>-467196</v>
      </c>
      <c r="F67" s="84">
        <f t="shared" si="8"/>
        <v>-453627</v>
      </c>
      <c r="G67" s="84">
        <f t="shared" si="8"/>
        <v>-2056956</v>
      </c>
      <c r="H67" s="84">
        <f t="shared" si="8"/>
        <v>-375064</v>
      </c>
      <c r="I67" s="84">
        <f t="shared" si="8"/>
        <v>-160724</v>
      </c>
      <c r="J67" s="84">
        <f t="shared" si="8"/>
        <v>-1140748</v>
      </c>
      <c r="K67" s="84">
        <f t="shared" si="8"/>
        <v>-432</v>
      </c>
      <c r="L67" s="84">
        <f t="shared" si="8"/>
        <v>647069</v>
      </c>
      <c r="M67" s="84">
        <f t="shared" si="8"/>
        <v>100603</v>
      </c>
      <c r="N67" s="84">
        <f t="shared" si="8"/>
        <v>0</v>
      </c>
      <c r="O67" s="84">
        <f t="shared" si="8"/>
        <v>0</v>
      </c>
      <c r="P67" s="84">
        <f t="shared" si="8"/>
        <v>5618972</v>
      </c>
      <c r="Q67" s="84">
        <f t="shared" si="8"/>
        <v>0</v>
      </c>
      <c r="R67" s="84">
        <f t="shared" si="8"/>
        <v>0</v>
      </c>
      <c r="S67" s="84">
        <f t="shared" si="8"/>
        <v>36927490</v>
      </c>
      <c r="T67" s="84">
        <f t="shared" si="8"/>
        <v>-32763073</v>
      </c>
      <c r="U67" s="84">
        <f t="shared" si="8"/>
        <v>5573096</v>
      </c>
    </row>
    <row r="68" spans="1:21">
      <c r="A68" t="s">
        <v>478</v>
      </c>
      <c r="B68" t="s">
        <v>529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</row>
    <row r="69" spans="1:21">
      <c r="A69" t="s">
        <v>480</v>
      </c>
      <c r="B69" t="s">
        <v>530</v>
      </c>
      <c r="C69" s="84">
        <v>0</v>
      </c>
      <c r="D69" s="84">
        <v>0</v>
      </c>
      <c r="E69" s="84">
        <v>0</v>
      </c>
      <c r="F69" s="84">
        <v>0</v>
      </c>
      <c r="G69" s="84">
        <v>0</v>
      </c>
      <c r="H69" s="84">
        <v>0</v>
      </c>
      <c r="I69" s="84">
        <v>0</v>
      </c>
      <c r="J69" s="84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0</v>
      </c>
      <c r="Q69" s="84">
        <v>0</v>
      </c>
      <c r="R69" s="84">
        <v>0</v>
      </c>
      <c r="S69" s="84">
        <v>0</v>
      </c>
      <c r="T69" s="84">
        <v>0</v>
      </c>
      <c r="U69" s="84">
        <f>SUM(C69:T69)</f>
        <v>0</v>
      </c>
    </row>
    <row r="70" spans="1:21">
      <c r="A70" t="s">
        <v>478</v>
      </c>
      <c r="B70" t="s">
        <v>531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</row>
    <row r="71" spans="1:21">
      <c r="A71" t="s">
        <v>480</v>
      </c>
      <c r="B71" t="s">
        <v>532</v>
      </c>
      <c r="C71" s="84">
        <v>0</v>
      </c>
      <c r="D71" s="84">
        <v>0</v>
      </c>
      <c r="E71" s="84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  <c r="P71" s="84">
        <v>0</v>
      </c>
      <c r="Q71" s="84">
        <v>0</v>
      </c>
      <c r="R71" s="84">
        <v>0</v>
      </c>
      <c r="S71" s="84">
        <v>0</v>
      </c>
      <c r="T71" s="84">
        <v>0</v>
      </c>
      <c r="U71" s="84">
        <f>SUM(C71:T71)</f>
        <v>0</v>
      </c>
    </row>
    <row r="72" spans="1:21">
      <c r="A72" t="s">
        <v>478</v>
      </c>
      <c r="B72" t="s">
        <v>533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</row>
    <row r="73" spans="1:21">
      <c r="A73" t="s">
        <v>480</v>
      </c>
      <c r="B73" t="s">
        <v>534</v>
      </c>
      <c r="C73" s="84">
        <f>C67</f>
        <v>-270206</v>
      </c>
      <c r="D73" s="84">
        <f t="shared" ref="D73:U73" si="9">D67</f>
        <v>-33012</v>
      </c>
      <c r="E73" s="84">
        <f t="shared" si="9"/>
        <v>-467196</v>
      </c>
      <c r="F73" s="84">
        <f t="shared" si="9"/>
        <v>-453627</v>
      </c>
      <c r="G73" s="84">
        <f t="shared" si="9"/>
        <v>-2056956</v>
      </c>
      <c r="H73" s="84">
        <f t="shared" si="9"/>
        <v>-375064</v>
      </c>
      <c r="I73" s="84">
        <f t="shared" si="9"/>
        <v>-160724</v>
      </c>
      <c r="J73" s="84">
        <f t="shared" si="9"/>
        <v>-1140748</v>
      </c>
      <c r="K73" s="84">
        <f t="shared" si="9"/>
        <v>-432</v>
      </c>
      <c r="L73" s="84">
        <f t="shared" si="9"/>
        <v>647069</v>
      </c>
      <c r="M73" s="84">
        <f t="shared" si="9"/>
        <v>100603</v>
      </c>
      <c r="N73" s="84">
        <f t="shared" si="9"/>
        <v>0</v>
      </c>
      <c r="O73" s="84">
        <f t="shared" si="9"/>
        <v>0</v>
      </c>
      <c r="P73" s="84">
        <f t="shared" si="9"/>
        <v>5618972</v>
      </c>
      <c r="Q73" s="84">
        <f t="shared" si="9"/>
        <v>0</v>
      </c>
      <c r="R73" s="84">
        <f t="shared" si="9"/>
        <v>0</v>
      </c>
      <c r="S73" s="84">
        <f t="shared" si="9"/>
        <v>36927490</v>
      </c>
      <c r="T73" s="84">
        <f t="shared" si="9"/>
        <v>-32763073</v>
      </c>
      <c r="U73" s="84">
        <f t="shared" si="9"/>
        <v>5573096</v>
      </c>
    </row>
    <row r="74" spans="1:21">
      <c r="A74" t="s">
        <v>480</v>
      </c>
      <c r="B74" t="s">
        <v>535</v>
      </c>
      <c r="C74" s="84">
        <v>0</v>
      </c>
      <c r="D74" s="84">
        <v>0</v>
      </c>
      <c r="E74" s="84">
        <v>0</v>
      </c>
      <c r="F74" s="84">
        <v>0</v>
      </c>
      <c r="G74" s="84">
        <v>0</v>
      </c>
      <c r="H74" s="84">
        <v>0</v>
      </c>
      <c r="I74" s="84">
        <v>0</v>
      </c>
      <c r="J74" s="84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0</v>
      </c>
      <c r="Q74" s="84">
        <v>0</v>
      </c>
      <c r="R74" s="84">
        <v>0</v>
      </c>
      <c r="S74" s="84">
        <v>70000</v>
      </c>
      <c r="T74" s="84">
        <v>0</v>
      </c>
      <c r="U74" s="84">
        <f t="shared" ref="U74" si="10">SUM(C74:T74)</f>
        <v>70000</v>
      </c>
    </row>
    <row r="75" spans="1:21">
      <c r="A75" t="s">
        <v>480</v>
      </c>
      <c r="B75" t="s">
        <v>536</v>
      </c>
      <c r="C75" s="84">
        <f>C73-C74</f>
        <v>-270206</v>
      </c>
      <c r="D75" s="84">
        <f t="shared" ref="D75:U75" si="11">D73-D74</f>
        <v>-33012</v>
      </c>
      <c r="E75" s="84">
        <f t="shared" si="11"/>
        <v>-467196</v>
      </c>
      <c r="F75" s="84">
        <f t="shared" si="11"/>
        <v>-453627</v>
      </c>
      <c r="G75" s="84">
        <f t="shared" si="11"/>
        <v>-2056956</v>
      </c>
      <c r="H75" s="84">
        <f t="shared" si="11"/>
        <v>-375064</v>
      </c>
      <c r="I75" s="84">
        <f t="shared" si="11"/>
        <v>-160724</v>
      </c>
      <c r="J75" s="84">
        <f t="shared" si="11"/>
        <v>-1140748</v>
      </c>
      <c r="K75" s="84">
        <f t="shared" si="11"/>
        <v>-432</v>
      </c>
      <c r="L75" s="84">
        <f t="shared" si="11"/>
        <v>647069</v>
      </c>
      <c r="M75" s="84">
        <f t="shared" si="11"/>
        <v>100603</v>
      </c>
      <c r="N75" s="84">
        <f t="shared" si="11"/>
        <v>0</v>
      </c>
      <c r="O75" s="84">
        <f t="shared" si="11"/>
        <v>0</v>
      </c>
      <c r="P75" s="84">
        <f t="shared" si="11"/>
        <v>5618972</v>
      </c>
      <c r="Q75" s="84">
        <f t="shared" si="11"/>
        <v>0</v>
      </c>
      <c r="R75" s="84">
        <f t="shared" si="11"/>
        <v>0</v>
      </c>
      <c r="S75" s="84">
        <f t="shared" si="11"/>
        <v>36857490</v>
      </c>
      <c r="T75" s="84">
        <f t="shared" si="11"/>
        <v>-32763073</v>
      </c>
      <c r="U75" s="84">
        <f t="shared" si="11"/>
        <v>5503096</v>
      </c>
    </row>
  </sheetData>
  <phoneticPr fontId="4"/>
  <pageMargins left="0.2" right="0.2" top="0.75" bottom="0.75" header="0.3" footer="0.3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49"/>
  <sheetViews>
    <sheetView topLeftCell="A23" workbookViewId="0">
      <selection activeCell="H5" sqref="H5"/>
    </sheetView>
  </sheetViews>
  <sheetFormatPr defaultRowHeight="13.5" outlineLevelRow="1"/>
  <cols>
    <col min="1" max="1" width="26.125" customWidth="1"/>
    <col min="2" max="2" width="15.625" customWidth="1"/>
    <col min="3" max="3" width="10.625" customWidth="1"/>
    <col min="4" max="4" width="9" bestFit="1" customWidth="1"/>
    <col min="5" max="5" width="9.875" style="84" customWidth="1"/>
    <col min="6" max="6" width="13" style="84" bestFit="1" customWidth="1"/>
    <col min="7" max="7" width="10.25" style="84" customWidth="1"/>
    <col min="8" max="8" width="9" style="84" bestFit="1" customWidth="1"/>
    <col min="9" max="9" width="11" style="84" bestFit="1" customWidth="1"/>
    <col min="10" max="10" width="13.625" customWidth="1"/>
    <col min="11" max="11" width="9.875" customWidth="1"/>
  </cols>
  <sheetData>
    <row r="1" spans="1:10" ht="21">
      <c r="A1" s="226" t="s">
        <v>354</v>
      </c>
    </row>
    <row r="2" spans="1:10" hidden="1" outlineLevel="1">
      <c r="A2" t="s">
        <v>362</v>
      </c>
      <c r="I2"/>
    </row>
    <row r="3" spans="1:10" hidden="1" outlineLevel="1">
      <c r="A3" s="168" t="s">
        <v>363</v>
      </c>
      <c r="B3" s="168" t="s">
        <v>364</v>
      </c>
      <c r="C3" s="168" t="s">
        <v>365</v>
      </c>
      <c r="D3" s="168" t="s">
        <v>366</v>
      </c>
      <c r="E3" s="83" t="s">
        <v>367</v>
      </c>
      <c r="F3" s="83" t="s">
        <v>368</v>
      </c>
      <c r="G3" s="83" t="s">
        <v>319</v>
      </c>
      <c r="H3" s="83" t="s">
        <v>320</v>
      </c>
      <c r="I3" s="83" t="s">
        <v>369</v>
      </c>
      <c r="J3" s="83" t="s">
        <v>370</v>
      </c>
    </row>
    <row r="4" spans="1:10" hidden="1" outlineLevel="1">
      <c r="A4" s="69" t="s">
        <v>371</v>
      </c>
      <c r="B4" s="94">
        <v>32946</v>
      </c>
      <c r="C4" s="69" t="s">
        <v>372</v>
      </c>
      <c r="D4" s="69" t="s">
        <v>373</v>
      </c>
      <c r="E4" s="77">
        <v>275834</v>
      </c>
      <c r="F4" s="77">
        <v>1</v>
      </c>
      <c r="G4" s="77"/>
      <c r="H4" s="77"/>
      <c r="I4" s="77">
        <v>0</v>
      </c>
      <c r="J4" s="95">
        <f>F4+G4-H4- I4</f>
        <v>1</v>
      </c>
    </row>
    <row r="5" spans="1:10" hidden="1" outlineLevel="1">
      <c r="A5" s="69" t="s">
        <v>374</v>
      </c>
      <c r="B5" s="94">
        <v>41725</v>
      </c>
      <c r="C5" s="69" t="s">
        <v>375</v>
      </c>
      <c r="D5" s="69" t="s">
        <v>376</v>
      </c>
      <c r="E5" s="77">
        <v>208950</v>
      </c>
      <c r="F5" s="77">
        <v>163678</v>
      </c>
      <c r="G5" s="77"/>
      <c r="H5" s="77"/>
      <c r="I5" s="77">
        <f>E5*0.2</f>
        <v>41790</v>
      </c>
      <c r="J5" s="95">
        <f>F5+G5-H5- I5</f>
        <v>121888</v>
      </c>
    </row>
    <row r="6" spans="1:10" hidden="1" outlineLevel="1">
      <c r="A6" s="69" t="s">
        <v>377</v>
      </c>
      <c r="B6" s="94">
        <v>42217</v>
      </c>
      <c r="C6" s="69" t="s">
        <v>375</v>
      </c>
      <c r="D6" s="69" t="s">
        <v>349</v>
      </c>
      <c r="E6" s="77">
        <v>216000</v>
      </c>
      <c r="F6" s="77"/>
      <c r="G6" s="77">
        <v>216000</v>
      </c>
      <c r="H6" s="77"/>
      <c r="I6" s="77">
        <v>36000</v>
      </c>
      <c r="J6" s="95">
        <f>F6+G6-H6- I6</f>
        <v>180000</v>
      </c>
    </row>
    <row r="7" spans="1:10" hidden="1" outlineLevel="1">
      <c r="A7" s="69"/>
      <c r="B7" s="94"/>
      <c r="C7" s="69"/>
      <c r="D7" s="71" t="s">
        <v>99</v>
      </c>
      <c r="E7" s="77">
        <f>SUM(E4:E6)</f>
        <v>700784</v>
      </c>
      <c r="F7" s="77">
        <f t="shared" ref="F7:J7" si="0">SUM(F4:F6)</f>
        <v>163679</v>
      </c>
      <c r="G7" s="77">
        <f t="shared" si="0"/>
        <v>216000</v>
      </c>
      <c r="H7" s="77">
        <f t="shared" si="0"/>
        <v>0</v>
      </c>
      <c r="I7" s="77">
        <f t="shared" si="0"/>
        <v>77790</v>
      </c>
      <c r="J7" s="77">
        <f t="shared" si="0"/>
        <v>301889</v>
      </c>
    </row>
    <row r="8" spans="1:10" hidden="1" outlineLevel="1">
      <c r="A8" s="69" t="s">
        <v>378</v>
      </c>
      <c r="B8" s="169" t="s">
        <v>321</v>
      </c>
      <c r="C8" s="69" t="s">
        <v>306</v>
      </c>
      <c r="D8" s="69" t="s">
        <v>115</v>
      </c>
      <c r="E8" s="77">
        <v>4860000</v>
      </c>
      <c r="F8" s="95">
        <v>4374000</v>
      </c>
      <c r="G8" s="77"/>
      <c r="H8" s="77"/>
      <c r="I8" s="77">
        <v>972000</v>
      </c>
      <c r="J8" s="95">
        <f>F8+G8-H8- I8</f>
        <v>3402000</v>
      </c>
    </row>
    <row r="9" spans="1:10" hidden="1" outlineLevel="1">
      <c r="A9" s="69"/>
      <c r="B9" s="69"/>
      <c r="C9" s="69"/>
      <c r="D9" s="71" t="s">
        <v>31</v>
      </c>
      <c r="E9" s="77">
        <f>E7+E8</f>
        <v>5560784</v>
      </c>
      <c r="F9" s="77">
        <f t="shared" ref="F9:J9" si="1">F7+F8</f>
        <v>4537679</v>
      </c>
      <c r="G9" s="77">
        <f t="shared" si="1"/>
        <v>216000</v>
      </c>
      <c r="H9" s="77">
        <f t="shared" si="1"/>
        <v>0</v>
      </c>
      <c r="I9" s="77">
        <f t="shared" si="1"/>
        <v>1049790</v>
      </c>
      <c r="J9" s="77">
        <f t="shared" si="1"/>
        <v>3703889</v>
      </c>
    </row>
    <row r="10" spans="1:10" hidden="1" outlineLevel="1">
      <c r="A10" s="227"/>
      <c r="B10" s="227"/>
      <c r="C10" s="227"/>
      <c r="D10" s="227"/>
      <c r="E10" s="82"/>
      <c r="F10" s="82"/>
      <c r="I10" s="82"/>
      <c r="J10" s="82"/>
    </row>
    <row r="11" spans="1:10" hidden="1" outlineLevel="1">
      <c r="A11" t="s">
        <v>379</v>
      </c>
    </row>
    <row r="12" spans="1:10" hidden="1" outlineLevel="1">
      <c r="A12" s="168" t="s">
        <v>363</v>
      </c>
      <c r="B12" s="168" t="s">
        <v>364</v>
      </c>
      <c r="C12" s="168" t="s">
        <v>365</v>
      </c>
      <c r="D12" s="168" t="s">
        <v>366</v>
      </c>
      <c r="E12" s="83" t="s">
        <v>367</v>
      </c>
      <c r="F12" s="83" t="s">
        <v>368</v>
      </c>
      <c r="G12" s="83" t="s">
        <v>319</v>
      </c>
      <c r="H12" s="83" t="s">
        <v>320</v>
      </c>
      <c r="I12" s="83" t="s">
        <v>369</v>
      </c>
      <c r="J12" s="83" t="s">
        <v>370</v>
      </c>
    </row>
    <row r="13" spans="1:10" hidden="1" outlineLevel="1">
      <c r="A13" s="69" t="s">
        <v>371</v>
      </c>
      <c r="B13" s="94">
        <v>32946</v>
      </c>
      <c r="C13" s="69" t="s">
        <v>372</v>
      </c>
      <c r="D13" s="69" t="s">
        <v>373</v>
      </c>
      <c r="E13" s="77">
        <v>275834</v>
      </c>
      <c r="F13" s="77">
        <f>J4</f>
        <v>1</v>
      </c>
      <c r="G13" s="77"/>
      <c r="H13" s="77"/>
      <c r="I13" s="77">
        <v>0</v>
      </c>
      <c r="J13" s="95">
        <f t="shared" ref="J13:J16" si="2">F13+G13-H13- I13</f>
        <v>1</v>
      </c>
    </row>
    <row r="14" spans="1:10" hidden="1" outlineLevel="1">
      <c r="A14" s="69" t="s">
        <v>374</v>
      </c>
      <c r="B14" s="94">
        <v>41725</v>
      </c>
      <c r="C14" s="69" t="s">
        <v>375</v>
      </c>
      <c r="D14" s="69" t="s">
        <v>376</v>
      </c>
      <c r="E14" s="77">
        <v>208950</v>
      </c>
      <c r="F14" s="77">
        <f t="shared" ref="F14:F15" si="3">J5</f>
        <v>121888</v>
      </c>
      <c r="G14" s="77"/>
      <c r="H14" s="77"/>
      <c r="I14" s="77">
        <f>E14*0.2</f>
        <v>41790</v>
      </c>
      <c r="J14" s="95">
        <f t="shared" si="2"/>
        <v>80098</v>
      </c>
    </row>
    <row r="15" spans="1:10" hidden="1" outlineLevel="1">
      <c r="A15" s="69" t="s">
        <v>377</v>
      </c>
      <c r="B15" s="94">
        <v>42217</v>
      </c>
      <c r="C15" s="69" t="s">
        <v>375</v>
      </c>
      <c r="D15" s="69" t="s">
        <v>349</v>
      </c>
      <c r="E15" s="77">
        <v>216000</v>
      </c>
      <c r="F15" s="77">
        <f t="shared" si="3"/>
        <v>180000</v>
      </c>
      <c r="G15" s="77"/>
      <c r="H15" s="77"/>
      <c r="I15" s="77">
        <f>E15*0.25</f>
        <v>54000</v>
      </c>
      <c r="J15" s="95">
        <f t="shared" si="2"/>
        <v>126000</v>
      </c>
    </row>
    <row r="16" spans="1:10" hidden="1" outlineLevel="1">
      <c r="A16" s="69" t="s">
        <v>380</v>
      </c>
      <c r="B16" s="94">
        <v>42644</v>
      </c>
      <c r="C16" s="69" t="s">
        <v>375</v>
      </c>
      <c r="D16" s="69" t="s">
        <v>115</v>
      </c>
      <c r="E16" s="77">
        <v>124740</v>
      </c>
      <c r="F16" s="77">
        <v>0</v>
      </c>
      <c r="G16" s="77">
        <v>124740</v>
      </c>
      <c r="H16" s="77"/>
      <c r="I16" s="77">
        <f>ROUNDDOWN(E16*0.2*6/12,0)</f>
        <v>12474</v>
      </c>
      <c r="J16" s="95">
        <f t="shared" si="2"/>
        <v>112266</v>
      </c>
    </row>
    <row r="17" spans="1:10" hidden="1" outlineLevel="1">
      <c r="A17" s="69"/>
      <c r="B17" s="94"/>
      <c r="C17" s="69"/>
      <c r="D17" s="71" t="s">
        <v>99</v>
      </c>
      <c r="E17" s="77">
        <f>SUM(E13:E16)</f>
        <v>825524</v>
      </c>
      <c r="F17" s="77">
        <f t="shared" ref="F17:J17" si="4">SUM(F13:F16)</f>
        <v>301889</v>
      </c>
      <c r="G17" s="77">
        <f t="shared" si="4"/>
        <v>124740</v>
      </c>
      <c r="H17" s="77">
        <f t="shared" si="4"/>
        <v>0</v>
      </c>
      <c r="I17" s="77">
        <f t="shared" si="4"/>
        <v>108264</v>
      </c>
      <c r="J17" s="77">
        <f t="shared" si="4"/>
        <v>318365</v>
      </c>
    </row>
    <row r="18" spans="1:10" hidden="1" outlineLevel="1">
      <c r="A18" s="69" t="s">
        <v>378</v>
      </c>
      <c r="B18" s="169" t="s">
        <v>321</v>
      </c>
      <c r="C18" s="69" t="s">
        <v>306</v>
      </c>
      <c r="D18" s="69" t="s">
        <v>115</v>
      </c>
      <c r="E18" s="77">
        <v>4860000</v>
      </c>
      <c r="F18" s="77">
        <f>J8</f>
        <v>3402000</v>
      </c>
      <c r="G18" s="77"/>
      <c r="H18" s="77"/>
      <c r="I18" s="77">
        <f>E18*0.2</f>
        <v>972000</v>
      </c>
      <c r="J18" s="95">
        <f t="shared" ref="J18:J20" si="5">F18+G18-H18- I18</f>
        <v>2430000</v>
      </c>
    </row>
    <row r="19" spans="1:10" hidden="1" outlineLevel="1">
      <c r="A19" s="69" t="s">
        <v>381</v>
      </c>
      <c r="B19" s="169" t="s">
        <v>382</v>
      </c>
      <c r="C19" s="69" t="s">
        <v>375</v>
      </c>
      <c r="D19" s="69" t="s">
        <v>376</v>
      </c>
      <c r="E19" s="77">
        <v>847800</v>
      </c>
      <c r="F19" s="95"/>
      <c r="G19" s="77">
        <f>E19</f>
        <v>847800</v>
      </c>
      <c r="H19" s="77"/>
      <c r="I19" s="77">
        <f>ROUNDDOWN(E19*0.2*11/12,0)</f>
        <v>155430</v>
      </c>
      <c r="J19" s="95">
        <f t="shared" si="5"/>
        <v>692370</v>
      </c>
    </row>
    <row r="20" spans="1:10" hidden="1" outlineLevel="1">
      <c r="A20" s="69" t="s">
        <v>383</v>
      </c>
      <c r="B20" s="169" t="s">
        <v>384</v>
      </c>
      <c r="C20" s="69" t="s">
        <v>375</v>
      </c>
      <c r="D20" s="69" t="s">
        <v>376</v>
      </c>
      <c r="E20" s="50">
        <v>118800</v>
      </c>
      <c r="F20" s="95"/>
      <c r="G20" s="77">
        <f>E20</f>
        <v>118800</v>
      </c>
      <c r="H20" s="77"/>
      <c r="I20" s="77">
        <f>ROUNDDOWN(E20*0.2*5/12,0)</f>
        <v>9900</v>
      </c>
      <c r="J20" s="95">
        <f t="shared" si="5"/>
        <v>108900</v>
      </c>
    </row>
    <row r="21" spans="1:10" hidden="1" outlineLevel="1">
      <c r="A21" s="69"/>
      <c r="B21" s="69"/>
      <c r="C21" s="69"/>
      <c r="D21" s="71" t="s">
        <v>99</v>
      </c>
      <c r="E21" s="77">
        <f>SUM(E18:E20)</f>
        <v>5826600</v>
      </c>
      <c r="F21" s="77">
        <f t="shared" ref="F21:J21" si="6">SUM(F18:F20)</f>
        <v>3402000</v>
      </c>
      <c r="G21" s="77">
        <f t="shared" si="6"/>
        <v>966600</v>
      </c>
      <c r="H21" s="77">
        <f t="shared" si="6"/>
        <v>0</v>
      </c>
      <c r="I21" s="77">
        <f t="shared" si="6"/>
        <v>1137330</v>
      </c>
      <c r="J21" s="77">
        <f t="shared" si="6"/>
        <v>3231270</v>
      </c>
    </row>
    <row r="22" spans="1:10" hidden="1" outlineLevel="1">
      <c r="A22" s="69"/>
      <c r="B22" s="69"/>
      <c r="C22" s="69"/>
      <c r="D22" s="71" t="s">
        <v>31</v>
      </c>
      <c r="E22" s="77">
        <f>E17+E21</f>
        <v>6652124</v>
      </c>
      <c r="F22" s="77">
        <f t="shared" ref="F22:J22" si="7">F17+F21</f>
        <v>3703889</v>
      </c>
      <c r="G22" s="77">
        <f t="shared" si="7"/>
        <v>1091340</v>
      </c>
      <c r="H22" s="77">
        <f t="shared" si="7"/>
        <v>0</v>
      </c>
      <c r="I22" s="77">
        <f t="shared" si="7"/>
        <v>1245594</v>
      </c>
      <c r="J22" s="77">
        <f t="shared" si="7"/>
        <v>3549635</v>
      </c>
    </row>
    <row r="23" spans="1:10" collapsed="1">
      <c r="A23" s="227"/>
      <c r="B23" s="227"/>
      <c r="C23" s="227"/>
      <c r="D23" s="227"/>
      <c r="E23" s="82"/>
      <c r="F23" s="82"/>
      <c r="I23" s="82"/>
      <c r="J23" s="82"/>
    </row>
    <row r="24" spans="1:10" ht="17.25">
      <c r="A24" s="334" t="s">
        <v>385</v>
      </c>
    </row>
    <row r="25" spans="1:10">
      <c r="A25" s="168" t="s">
        <v>363</v>
      </c>
      <c r="B25" s="168" t="s">
        <v>364</v>
      </c>
      <c r="C25" s="168" t="s">
        <v>365</v>
      </c>
      <c r="D25" s="168" t="s">
        <v>366</v>
      </c>
      <c r="E25" s="83" t="s">
        <v>367</v>
      </c>
      <c r="F25" s="83" t="s">
        <v>368</v>
      </c>
      <c r="G25" s="83" t="s">
        <v>319</v>
      </c>
      <c r="H25" s="83" t="s">
        <v>320</v>
      </c>
      <c r="I25" s="83" t="s">
        <v>369</v>
      </c>
      <c r="J25" s="83" t="s">
        <v>370</v>
      </c>
    </row>
    <row r="26" spans="1:10">
      <c r="A26" s="69" t="s">
        <v>371</v>
      </c>
      <c r="B26" s="94">
        <v>32946</v>
      </c>
      <c r="C26" s="69" t="s">
        <v>372</v>
      </c>
      <c r="D26" s="69" t="s">
        <v>373</v>
      </c>
      <c r="E26" s="77">
        <v>275834</v>
      </c>
      <c r="F26" s="77">
        <f>J13</f>
        <v>1</v>
      </c>
      <c r="G26" s="77"/>
      <c r="H26" s="77"/>
      <c r="I26" s="77">
        <v>0</v>
      </c>
      <c r="J26" s="95">
        <f t="shared" ref="J26:J28" si="8">F26+G26-H26- I26</f>
        <v>1</v>
      </c>
    </row>
    <row r="27" spans="1:10">
      <c r="A27" s="69" t="s">
        <v>374</v>
      </c>
      <c r="B27" s="94">
        <v>41725</v>
      </c>
      <c r="C27" s="69" t="s">
        <v>375</v>
      </c>
      <c r="D27" s="69" t="s">
        <v>376</v>
      </c>
      <c r="E27" s="77">
        <v>208950</v>
      </c>
      <c r="F27" s="77">
        <f t="shared" ref="F27:F28" si="9">J14</f>
        <v>80098</v>
      </c>
      <c r="G27" s="77"/>
      <c r="H27" s="77"/>
      <c r="I27" s="77">
        <f>E27*0.2</f>
        <v>41790</v>
      </c>
      <c r="J27" s="95">
        <f t="shared" si="8"/>
        <v>38308</v>
      </c>
    </row>
    <row r="28" spans="1:10">
      <c r="A28" s="69" t="s">
        <v>377</v>
      </c>
      <c r="B28" s="94">
        <v>42217</v>
      </c>
      <c r="C28" s="69" t="s">
        <v>375</v>
      </c>
      <c r="D28" s="69" t="s">
        <v>349</v>
      </c>
      <c r="E28" s="77">
        <v>216000</v>
      </c>
      <c r="F28" s="77">
        <f t="shared" si="9"/>
        <v>126000</v>
      </c>
      <c r="G28" s="77"/>
      <c r="H28" s="77"/>
      <c r="I28" s="77">
        <f>E28*0.25</f>
        <v>54000</v>
      </c>
      <c r="J28" s="95">
        <f t="shared" si="8"/>
        <v>72000</v>
      </c>
    </row>
    <row r="29" spans="1:10">
      <c r="A29" s="69" t="s">
        <v>380</v>
      </c>
      <c r="B29" s="94">
        <v>42644</v>
      </c>
      <c r="C29" s="69" t="s">
        <v>375</v>
      </c>
      <c r="D29" s="69" t="s">
        <v>115</v>
      </c>
      <c r="E29" s="77">
        <v>124740</v>
      </c>
      <c r="F29" s="77">
        <f>J16</f>
        <v>112266</v>
      </c>
      <c r="G29" s="77"/>
      <c r="H29" s="77"/>
      <c r="I29" s="77">
        <f>E29*0.2</f>
        <v>24948</v>
      </c>
      <c r="J29" s="95">
        <f>F29+G29-H29- I29</f>
        <v>87318</v>
      </c>
    </row>
    <row r="30" spans="1:10">
      <c r="A30" s="69" t="s">
        <v>565</v>
      </c>
      <c r="B30" s="94">
        <v>42977</v>
      </c>
      <c r="C30" s="69" t="s">
        <v>375</v>
      </c>
      <c r="D30" s="69" t="s">
        <v>566</v>
      </c>
      <c r="E30" s="77">
        <v>291600</v>
      </c>
      <c r="F30" s="77">
        <v>0</v>
      </c>
      <c r="G30" s="77">
        <f>E30</f>
        <v>291600</v>
      </c>
      <c r="H30" s="77"/>
      <c r="I30" s="77">
        <f>ROUNDDOWN(G30*0.167*8/12,0)</f>
        <v>32464</v>
      </c>
      <c r="J30" s="95">
        <f>F30+G30-H30- I30</f>
        <v>259136</v>
      </c>
    </row>
    <row r="31" spans="1:10">
      <c r="A31" s="69"/>
      <c r="B31" s="94"/>
      <c r="C31" s="69"/>
      <c r="D31" s="71" t="s">
        <v>567</v>
      </c>
      <c r="E31" s="49">
        <f>SUM(E26:E30)</f>
        <v>1117124</v>
      </c>
      <c r="F31" s="49">
        <f t="shared" ref="F31:J31" si="10">SUM(F26:F30)</f>
        <v>318365</v>
      </c>
      <c r="G31" s="49">
        <f t="shared" si="10"/>
        <v>291600</v>
      </c>
      <c r="H31" s="49">
        <f t="shared" si="10"/>
        <v>0</v>
      </c>
      <c r="I31" s="49">
        <f t="shared" si="10"/>
        <v>153202</v>
      </c>
      <c r="J31" s="49">
        <f t="shared" si="10"/>
        <v>456763</v>
      </c>
    </row>
    <row r="32" spans="1:10">
      <c r="A32" s="69" t="s">
        <v>378</v>
      </c>
      <c r="B32" s="169" t="s">
        <v>321</v>
      </c>
      <c r="C32" s="69" t="s">
        <v>306</v>
      </c>
      <c r="D32" s="69" t="s">
        <v>115</v>
      </c>
      <c r="E32" s="77">
        <v>4860000</v>
      </c>
      <c r="F32" s="95">
        <f>J18</f>
        <v>2430000</v>
      </c>
      <c r="G32" s="77"/>
      <c r="H32" s="77"/>
      <c r="I32" s="77">
        <f>E32*0.2</f>
        <v>972000</v>
      </c>
      <c r="J32" s="95">
        <f>F32+G32-H32- I32</f>
        <v>1458000</v>
      </c>
    </row>
    <row r="33" spans="1:11">
      <c r="A33" s="69" t="s">
        <v>381</v>
      </c>
      <c r="B33" s="169" t="s">
        <v>382</v>
      </c>
      <c r="C33" s="69" t="s">
        <v>375</v>
      </c>
      <c r="D33" s="69" t="s">
        <v>376</v>
      </c>
      <c r="E33" s="77">
        <v>847800</v>
      </c>
      <c r="F33" s="95">
        <f>J19</f>
        <v>692370</v>
      </c>
      <c r="G33" s="77"/>
      <c r="H33" s="77"/>
      <c r="I33" s="77">
        <f>E33*0.2</f>
        <v>169560</v>
      </c>
      <c r="J33" s="95">
        <f t="shared" ref="J33:J34" si="11">F33+G33-H33- I33</f>
        <v>522810</v>
      </c>
    </row>
    <row r="34" spans="1:11">
      <c r="A34" s="69" t="s">
        <v>383</v>
      </c>
      <c r="B34" s="169" t="s">
        <v>384</v>
      </c>
      <c r="C34" s="69" t="s">
        <v>375</v>
      </c>
      <c r="D34" s="69" t="s">
        <v>376</v>
      </c>
      <c r="E34" s="50">
        <v>118800</v>
      </c>
      <c r="F34" s="95">
        <f>J20</f>
        <v>108900</v>
      </c>
      <c r="G34" s="77"/>
      <c r="H34" s="77"/>
      <c r="I34" s="77">
        <f>E34*0.2</f>
        <v>23760</v>
      </c>
      <c r="J34" s="95">
        <f t="shared" si="11"/>
        <v>85140</v>
      </c>
    </row>
    <row r="35" spans="1:11">
      <c r="A35" s="69"/>
      <c r="B35" s="69"/>
      <c r="C35" s="69"/>
      <c r="D35" s="71" t="s">
        <v>568</v>
      </c>
      <c r="E35" s="335">
        <f>SUM(E32:E34)</f>
        <v>5826600</v>
      </c>
      <c r="F35" s="335">
        <f>SUM(F32:F34)</f>
        <v>3231270</v>
      </c>
      <c r="G35" s="335">
        <f t="shared" ref="G35:J35" si="12">SUM(G32:G34)</f>
        <v>0</v>
      </c>
      <c r="H35" s="335">
        <f t="shared" si="12"/>
        <v>0</v>
      </c>
      <c r="I35" s="335">
        <f t="shared" si="12"/>
        <v>1165320</v>
      </c>
      <c r="J35" s="335">
        <f t="shared" si="12"/>
        <v>2065950</v>
      </c>
    </row>
    <row r="36" spans="1:11">
      <c r="A36" s="69"/>
      <c r="B36" s="69"/>
      <c r="C36" s="69"/>
      <c r="D36" s="71" t="s">
        <v>31</v>
      </c>
      <c r="E36" s="77">
        <f>E31+E35</f>
        <v>6943724</v>
      </c>
      <c r="F36" s="77">
        <f t="shared" ref="F36:J36" si="13">F31+F35</f>
        <v>3549635</v>
      </c>
      <c r="G36" s="77">
        <f t="shared" si="13"/>
        <v>291600</v>
      </c>
      <c r="H36" s="77">
        <f t="shared" si="13"/>
        <v>0</v>
      </c>
      <c r="I36" s="77">
        <f t="shared" si="13"/>
        <v>1318522</v>
      </c>
      <c r="J36" s="77">
        <f t="shared" si="13"/>
        <v>2522713</v>
      </c>
    </row>
    <row r="37" spans="1:11">
      <c r="A37" s="227"/>
      <c r="B37" s="227"/>
      <c r="C37" s="227"/>
      <c r="D37" s="227"/>
      <c r="E37" s="82"/>
      <c r="F37" s="82"/>
      <c r="G37" s="82"/>
      <c r="H37" s="82"/>
      <c r="I37" s="82"/>
    </row>
    <row r="38" spans="1:11" ht="21">
      <c r="A38" s="226" t="s">
        <v>386</v>
      </c>
      <c r="I38"/>
    </row>
    <row r="39" spans="1:11" hidden="1" outlineLevel="1">
      <c r="A39" t="s">
        <v>387</v>
      </c>
      <c r="I39"/>
    </row>
    <row r="40" spans="1:11" hidden="1" outlineLevel="1">
      <c r="A40" s="168" t="s">
        <v>101</v>
      </c>
      <c r="B40" s="168" t="s">
        <v>388</v>
      </c>
      <c r="C40" s="168" t="s">
        <v>389</v>
      </c>
      <c r="D40" s="168" t="s">
        <v>390</v>
      </c>
      <c r="E40" s="379" t="s">
        <v>391</v>
      </c>
      <c r="F40" s="380"/>
      <c r="G40" s="83" t="s">
        <v>392</v>
      </c>
      <c r="H40" s="83" t="s">
        <v>393</v>
      </c>
      <c r="I40" s="83" t="s">
        <v>394</v>
      </c>
      <c r="J40" s="83" t="s">
        <v>395</v>
      </c>
      <c r="K40" s="168" t="s">
        <v>396</v>
      </c>
    </row>
    <row r="41" spans="1:11" hidden="1" outlineLevel="1">
      <c r="A41" s="69" t="s">
        <v>397</v>
      </c>
      <c r="B41" s="69" t="s">
        <v>398</v>
      </c>
      <c r="C41" s="228">
        <f>2+8/12</f>
        <v>2.6666666666666665</v>
      </c>
      <c r="D41" s="53">
        <v>250000</v>
      </c>
      <c r="E41" s="381"/>
      <c r="F41" s="382"/>
      <c r="G41" s="229"/>
      <c r="H41" s="77">
        <f t="shared" ref="H41:H42" si="14">ROUNDUP((D41*G41)/1000,0)*1000</f>
        <v>0</v>
      </c>
      <c r="I41" s="77"/>
      <c r="J41" s="77">
        <f t="shared" ref="J41:J42" si="15">K41- I41</f>
        <v>0</v>
      </c>
      <c r="K41" s="95">
        <f t="shared" ref="K41:K42" si="16">H41</f>
        <v>0</v>
      </c>
    </row>
    <row r="42" spans="1:11" hidden="1" outlineLevel="1">
      <c r="A42" s="69" t="s">
        <v>399</v>
      </c>
      <c r="B42" s="69" t="s">
        <v>400</v>
      </c>
      <c r="C42" s="69">
        <v>2</v>
      </c>
      <c r="D42" s="53">
        <v>230000</v>
      </c>
      <c r="E42" s="381"/>
      <c r="F42" s="382"/>
      <c r="G42" s="230"/>
      <c r="H42" s="77">
        <f t="shared" si="14"/>
        <v>0</v>
      </c>
      <c r="I42" s="77"/>
      <c r="J42" s="77">
        <f t="shared" si="15"/>
        <v>0</v>
      </c>
      <c r="K42" s="95">
        <f t="shared" si="16"/>
        <v>0</v>
      </c>
    </row>
    <row r="43" spans="1:11" hidden="1" outlineLevel="1">
      <c r="A43" s="69"/>
      <c r="B43" s="69"/>
      <c r="C43" s="69"/>
      <c r="D43" s="69"/>
      <c r="E43" s="381"/>
      <c r="F43" s="382"/>
      <c r="G43" s="77"/>
      <c r="H43" s="77"/>
      <c r="I43" s="77">
        <f>SUM(I41:I42)</f>
        <v>0</v>
      </c>
      <c r="J43" s="77">
        <f>SUM(J41:J42)</f>
        <v>0</v>
      </c>
      <c r="K43" s="77">
        <f>SUM(K41:K42)</f>
        <v>0</v>
      </c>
    </row>
    <row r="44" spans="1:11" hidden="1" outlineLevel="1">
      <c r="I44"/>
    </row>
    <row r="45" spans="1:11" ht="17.25" collapsed="1">
      <c r="A45" s="334" t="s">
        <v>401</v>
      </c>
      <c r="I45"/>
    </row>
    <row r="46" spans="1:11">
      <c r="A46" s="168" t="s">
        <v>101</v>
      </c>
      <c r="B46" s="168" t="s">
        <v>388</v>
      </c>
      <c r="C46" s="168" t="s">
        <v>389</v>
      </c>
      <c r="D46" s="168" t="s">
        <v>390</v>
      </c>
      <c r="E46" s="379" t="s">
        <v>391</v>
      </c>
      <c r="F46" s="380"/>
      <c r="G46" s="83" t="s">
        <v>392</v>
      </c>
      <c r="H46" s="83" t="s">
        <v>393</v>
      </c>
      <c r="I46" s="83" t="s">
        <v>394</v>
      </c>
      <c r="J46" s="83" t="s">
        <v>395</v>
      </c>
      <c r="K46" s="168" t="s">
        <v>396</v>
      </c>
    </row>
    <row r="47" spans="1:11">
      <c r="A47" s="69" t="s">
        <v>397</v>
      </c>
      <c r="B47" s="69" t="s">
        <v>398</v>
      </c>
      <c r="C47" s="228">
        <f>3+8/12</f>
        <v>3.6666666666666665</v>
      </c>
      <c r="D47" s="333">
        <v>307500</v>
      </c>
      <c r="E47" s="381" t="s">
        <v>402</v>
      </c>
      <c r="F47" s="382"/>
      <c r="G47" s="229">
        <f>0.9+(1.6-0.9)*8/12</f>
        <v>1.3666666666666667</v>
      </c>
      <c r="H47" s="77">
        <f>ROUNDUP((D47*G47)/1000,0)*1000</f>
        <v>421000</v>
      </c>
      <c r="I47" s="77">
        <v>0</v>
      </c>
      <c r="J47" s="77">
        <f>K47- I47</f>
        <v>421000</v>
      </c>
      <c r="K47" s="95">
        <f>H47</f>
        <v>421000</v>
      </c>
    </row>
    <row r="48" spans="1:11">
      <c r="A48" s="69" t="s">
        <v>399</v>
      </c>
      <c r="B48" s="69" t="s">
        <v>400</v>
      </c>
      <c r="C48" s="69">
        <v>3</v>
      </c>
      <c r="D48" s="53">
        <v>237800</v>
      </c>
      <c r="E48" s="381" t="s">
        <v>403</v>
      </c>
      <c r="F48" s="382"/>
      <c r="G48" s="229">
        <v>0.9</v>
      </c>
      <c r="H48" s="77">
        <f t="shared" ref="H48" si="17">ROUNDUP((D48*G48)/1000,0)*1000</f>
        <v>215000</v>
      </c>
      <c r="I48" s="77">
        <v>0</v>
      </c>
      <c r="J48" s="77">
        <f t="shared" ref="J48" si="18">K48- I48</f>
        <v>215000</v>
      </c>
      <c r="K48" s="95">
        <f t="shared" ref="K48" si="19">H48</f>
        <v>215000</v>
      </c>
    </row>
    <row r="49" spans="1:11">
      <c r="A49" s="69"/>
      <c r="B49" s="69"/>
      <c r="C49" s="69"/>
      <c r="D49" s="69"/>
      <c r="E49" s="381"/>
      <c r="F49" s="382"/>
      <c r="G49" s="77"/>
      <c r="H49" s="77"/>
      <c r="I49" s="77">
        <f>SUM(I47:I48)</f>
        <v>0</v>
      </c>
      <c r="J49" s="335">
        <f>SUM(J47:J48)</f>
        <v>636000</v>
      </c>
      <c r="K49" s="335">
        <f>SUM(K47:K48)</f>
        <v>636000</v>
      </c>
    </row>
  </sheetData>
  <mergeCells count="8">
    <mergeCell ref="E48:F48"/>
    <mergeCell ref="E49:F49"/>
    <mergeCell ref="E40:F40"/>
    <mergeCell ref="E41:F41"/>
    <mergeCell ref="E42:F42"/>
    <mergeCell ref="E43:F43"/>
    <mergeCell ref="E46:F46"/>
    <mergeCell ref="E47:F47"/>
  </mergeCells>
  <phoneticPr fontId="4"/>
  <pageMargins left="0.51181102362204722" right="0.2" top="0.74803149606299213" bottom="0.74803149606299213" header="0.31496062992125984" footer="0.31496062992125984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32"/>
  <sheetViews>
    <sheetView zoomScale="90" zoomScaleNormal="90" workbookViewId="0">
      <pane xSplit="1" ySplit="2" topLeftCell="B3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3.5"/>
  <cols>
    <col min="1" max="1" width="43" style="99" customWidth="1"/>
    <col min="2" max="3" width="16" style="99" customWidth="1"/>
    <col min="4" max="4" width="11.75" style="100" customWidth="1"/>
    <col min="5" max="16384" width="9" style="99"/>
  </cols>
  <sheetData>
    <row r="1" spans="1:4" ht="12.75" customHeight="1"/>
    <row r="2" spans="1:4">
      <c r="A2" s="101"/>
      <c r="B2" s="177">
        <v>0.05</v>
      </c>
      <c r="C2" s="177">
        <v>0.08</v>
      </c>
      <c r="D2" s="178" t="s">
        <v>330</v>
      </c>
    </row>
    <row r="3" spans="1:4">
      <c r="A3" s="101" t="s">
        <v>333</v>
      </c>
      <c r="B3" s="186"/>
      <c r="C3" s="186">
        <f>'１．正味財産増減・法人税計算'!O20-B3</f>
        <v>24031760</v>
      </c>
      <c r="D3" s="179">
        <f>SUM(B3:C3)</f>
        <v>24031760</v>
      </c>
    </row>
    <row r="4" spans="1:4">
      <c r="A4" s="101" t="s">
        <v>170</v>
      </c>
      <c r="B4" s="186">
        <f>ROUNDDOWN(B3/1.05,0)</f>
        <v>0</v>
      </c>
      <c r="C4" s="186">
        <f>ROUNDDOWN(C3/1.08,0)</f>
        <v>22251629</v>
      </c>
      <c r="D4" s="179">
        <f>SUM(B4:C4)</f>
        <v>22251629</v>
      </c>
    </row>
    <row r="5" spans="1:4">
      <c r="A5" s="101" t="s">
        <v>311</v>
      </c>
      <c r="B5" s="101"/>
      <c r="C5" s="101"/>
      <c r="D5" s="103">
        <v>36000</v>
      </c>
    </row>
    <row r="6" spans="1:4">
      <c r="A6" s="101" t="s">
        <v>171</v>
      </c>
      <c r="B6" s="101"/>
      <c r="C6" s="101"/>
      <c r="D6" s="102">
        <f>'消費税　計算表1'!D7</f>
        <v>449</v>
      </c>
    </row>
    <row r="7" spans="1:4">
      <c r="A7" s="101" t="s">
        <v>172</v>
      </c>
      <c r="B7" s="101"/>
      <c r="C7" s="101"/>
      <c r="D7" s="102">
        <f>SUM(D4:D6)</f>
        <v>22288078</v>
      </c>
    </row>
    <row r="8" spans="1:4">
      <c r="A8" s="101" t="s">
        <v>173</v>
      </c>
      <c r="B8" s="101"/>
      <c r="C8" s="101"/>
      <c r="D8" s="102"/>
    </row>
    <row r="9" spans="1:4">
      <c r="A9" s="101"/>
      <c r="B9" s="101"/>
      <c r="C9" s="101"/>
      <c r="D9" s="102"/>
    </row>
    <row r="10" spans="1:4">
      <c r="A10" s="101" t="s">
        <v>174</v>
      </c>
      <c r="B10" s="185">
        <v>120483</v>
      </c>
      <c r="C10" s="185">
        <f>45015163-600-410000</f>
        <v>44604563</v>
      </c>
      <c r="D10" s="179">
        <f>SUM(B10:C10)</f>
        <v>44725046</v>
      </c>
    </row>
    <row r="11" spans="1:4">
      <c r="A11" s="101" t="s">
        <v>175</v>
      </c>
      <c r="B11" s="102">
        <f t="shared" ref="B11" si="0">ROUNDDOWN(B10/105*4,0)</f>
        <v>4589</v>
      </c>
      <c r="C11" s="102">
        <f>ROUNDDOWN(C10/108*6.3,0)</f>
        <v>2601932</v>
      </c>
      <c r="D11" s="179">
        <f>SUM(B11:C11)</f>
        <v>2606521</v>
      </c>
    </row>
    <row r="12" spans="1:4">
      <c r="A12" s="101"/>
      <c r="B12" s="101"/>
      <c r="C12" s="101"/>
      <c r="D12" s="102"/>
    </row>
    <row r="13" spans="1:4">
      <c r="A13" s="101" t="s">
        <v>331</v>
      </c>
      <c r="B13" s="105">
        <f>B11</f>
        <v>4589</v>
      </c>
      <c r="C13" s="105">
        <f>C11</f>
        <v>2601932</v>
      </c>
      <c r="D13" s="179">
        <f>SUM(B13:C13)</f>
        <v>2606521</v>
      </c>
    </row>
    <row r="14" spans="1:4" ht="14.25" customHeight="1">
      <c r="A14" s="101"/>
      <c r="B14" s="101"/>
      <c r="C14" s="101"/>
      <c r="D14" s="102"/>
    </row>
    <row r="15" spans="1:4" ht="14.25" customHeight="1">
      <c r="A15" s="101" t="s">
        <v>176</v>
      </c>
      <c r="B15" s="105">
        <f>'消費税　計算表5（1）'!C13</f>
        <v>1511</v>
      </c>
      <c r="C15" s="105">
        <f>'消費税　計算表5（1）'!C24</f>
        <v>760588</v>
      </c>
      <c r="D15" s="179">
        <f>SUM(B15:C15)</f>
        <v>762099</v>
      </c>
    </row>
    <row r="16" spans="1:4">
      <c r="A16" s="101"/>
      <c r="B16" s="187"/>
      <c r="C16" s="187"/>
      <c r="D16" s="102"/>
    </row>
    <row r="17" spans="1:4">
      <c r="A17" s="101" t="s">
        <v>177</v>
      </c>
      <c r="B17" s="187">
        <f>ROUNDDOWN(B4/1000,0)*1000</f>
        <v>0</v>
      </c>
      <c r="C17" s="187">
        <f>ROUNDDOWN(C4/1000,0)*1000</f>
        <v>22251000</v>
      </c>
      <c r="D17" s="179">
        <f t="shared" ref="D17:D20" si="1">SUM(B17:C17)</f>
        <v>22251000</v>
      </c>
    </row>
    <row r="18" spans="1:4">
      <c r="A18" s="101" t="s">
        <v>178</v>
      </c>
      <c r="B18" s="187">
        <f>B17*4%</f>
        <v>0</v>
      </c>
      <c r="C18" s="187">
        <f>C17*6.3%</f>
        <v>1401813</v>
      </c>
      <c r="D18" s="179">
        <f t="shared" si="1"/>
        <v>1401813</v>
      </c>
    </row>
    <row r="19" spans="1:4">
      <c r="A19" s="101" t="s">
        <v>179</v>
      </c>
      <c r="B19" s="187">
        <f>B15</f>
        <v>1511</v>
      </c>
      <c r="C19" s="187">
        <f>C15</f>
        <v>760588</v>
      </c>
      <c r="D19" s="179">
        <f t="shared" si="1"/>
        <v>762099</v>
      </c>
    </row>
    <row r="20" spans="1:4">
      <c r="A20" s="101" t="s">
        <v>180</v>
      </c>
      <c r="B20" s="187">
        <f>B18-B19</f>
        <v>-1511</v>
      </c>
      <c r="C20" s="187">
        <f>C18-C19</f>
        <v>641225</v>
      </c>
      <c r="D20" s="179">
        <f t="shared" si="1"/>
        <v>639714</v>
      </c>
    </row>
    <row r="21" spans="1:4">
      <c r="A21" s="101" t="s">
        <v>335</v>
      </c>
      <c r="B21" s="187"/>
      <c r="C21" s="187"/>
      <c r="D21" s="179">
        <f>ROUNDDOWN(D20/100,0)*100</f>
        <v>639700</v>
      </c>
    </row>
    <row r="22" spans="1:4">
      <c r="A22" s="101" t="s">
        <v>181</v>
      </c>
      <c r="B22" s="187"/>
      <c r="C22" s="187"/>
      <c r="D22" s="103">
        <v>323400</v>
      </c>
    </row>
    <row r="23" spans="1:4">
      <c r="A23" s="101" t="s">
        <v>182</v>
      </c>
      <c r="B23" s="187"/>
      <c r="C23" s="187"/>
      <c r="D23" s="132">
        <f>D21-D22</f>
        <v>316300</v>
      </c>
    </row>
    <row r="24" spans="1:4">
      <c r="A24" s="101"/>
      <c r="B24" s="187"/>
      <c r="C24" s="187"/>
      <c r="D24" s="102"/>
    </row>
    <row r="25" spans="1:4">
      <c r="A25" s="101" t="s">
        <v>334</v>
      </c>
      <c r="B25" s="187">
        <f>ROUNDDOWN(B20/4,0)</f>
        <v>-377</v>
      </c>
      <c r="C25" s="187">
        <f>ROUNDDOWN(C20*17/63,0)</f>
        <v>173028</v>
      </c>
      <c r="D25" s="179">
        <f>SUM(B25:C25)</f>
        <v>172651</v>
      </c>
    </row>
    <row r="26" spans="1:4">
      <c r="A26" s="101" t="s">
        <v>336</v>
      </c>
      <c r="B26" s="187"/>
      <c r="C26" s="187"/>
      <c r="D26" s="132">
        <f>ROUNDDOWN(D25/100,0)*100</f>
        <v>172600</v>
      </c>
    </row>
    <row r="27" spans="1:4">
      <c r="A27" s="101" t="s">
        <v>181</v>
      </c>
      <c r="B27" s="187"/>
      <c r="C27" s="187"/>
      <c r="D27" s="103">
        <v>87200</v>
      </c>
    </row>
    <row r="28" spans="1:4">
      <c r="A28" s="101" t="s">
        <v>183</v>
      </c>
      <c r="B28" s="187"/>
      <c r="C28" s="187"/>
      <c r="D28" s="132">
        <f>D26-D27</f>
        <v>85400</v>
      </c>
    </row>
    <row r="29" spans="1:4">
      <c r="A29" s="101"/>
      <c r="B29" s="187"/>
      <c r="C29" s="187"/>
      <c r="D29" s="102"/>
    </row>
    <row r="30" spans="1:4">
      <c r="A30" s="101" t="s">
        <v>332</v>
      </c>
      <c r="B30" s="187"/>
      <c r="C30" s="187"/>
      <c r="D30" s="102">
        <f>D23+D28</f>
        <v>401700</v>
      </c>
    </row>
    <row r="32" spans="1:4">
      <c r="C32" s="99" t="s">
        <v>429</v>
      </c>
      <c r="D32" s="100">
        <f>D22+D27+D30</f>
        <v>812300</v>
      </c>
    </row>
  </sheetData>
  <phoneticPr fontId="4"/>
  <pageMargins left="0.7" right="0.7" top="0.75" bottom="0.75" header="0.3" footer="0.3"/>
  <pageSetup paperSize="9" orientation="portrait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31"/>
  <sheetViews>
    <sheetView workbookViewId="0">
      <selection activeCell="H5" sqref="H5"/>
    </sheetView>
  </sheetViews>
  <sheetFormatPr defaultRowHeight="13.5"/>
  <cols>
    <col min="1" max="1" width="28.125" style="99" customWidth="1"/>
    <col min="2" max="2" width="11.75" style="99" bestFit="1" customWidth="1"/>
    <col min="3" max="3" width="12.625" style="99" customWidth="1"/>
    <col min="4" max="4" width="12.125" style="99" bestFit="1" customWidth="1"/>
    <col min="5" max="5" width="12.875" style="99" customWidth="1"/>
    <col min="6" max="6" width="11.75" style="99" customWidth="1"/>
    <col min="7" max="16384" width="9" style="99"/>
  </cols>
  <sheetData>
    <row r="1" spans="1:6">
      <c r="A1" s="99" t="s">
        <v>192</v>
      </c>
    </row>
    <row r="2" spans="1:6">
      <c r="A2" s="101"/>
      <c r="B2" s="104" t="s">
        <v>193</v>
      </c>
      <c r="C2" s="104" t="s">
        <v>188</v>
      </c>
      <c r="D2" s="104" t="s">
        <v>189</v>
      </c>
      <c r="E2" s="104" t="s">
        <v>184</v>
      </c>
      <c r="F2" s="104" t="s">
        <v>185</v>
      </c>
    </row>
    <row r="3" spans="1:6">
      <c r="A3" s="101" t="s">
        <v>186</v>
      </c>
      <c r="B3" s="107">
        <v>20470255</v>
      </c>
      <c r="C3" s="107">
        <v>24142551</v>
      </c>
      <c r="D3" s="105">
        <f>'消費税　計算表1'!D4</f>
        <v>22251629</v>
      </c>
      <c r="E3" s="106">
        <f>SUM(B3:D3)</f>
        <v>66864435</v>
      </c>
      <c r="F3" s="101"/>
    </row>
    <row r="4" spans="1:6">
      <c r="A4" s="101" t="s">
        <v>194</v>
      </c>
      <c r="B4" s="107">
        <v>85000</v>
      </c>
      <c r="C4" s="107">
        <v>81800</v>
      </c>
      <c r="D4" s="105">
        <f>'消費税　計算表1'!D6</f>
        <v>36000</v>
      </c>
      <c r="E4" s="106">
        <f>SUM(B4:D4)</f>
        <v>202800</v>
      </c>
      <c r="F4" s="101"/>
    </row>
    <row r="5" spans="1:6">
      <c r="A5" s="101" t="s">
        <v>187</v>
      </c>
      <c r="B5" s="107">
        <v>5940</v>
      </c>
      <c r="C5" s="107">
        <v>395</v>
      </c>
      <c r="D5" s="105">
        <f>'消費税　計算表1'!D7</f>
        <v>449</v>
      </c>
      <c r="E5" s="106">
        <f t="shared" ref="E5:E8" si="0">SUM(B5:D5)</f>
        <v>6784</v>
      </c>
      <c r="F5" s="101"/>
    </row>
    <row r="6" spans="1:6">
      <c r="A6" s="101" t="s">
        <v>195</v>
      </c>
      <c r="B6" s="138">
        <f>SUM(B3:B5)</f>
        <v>20561195</v>
      </c>
      <c r="C6" s="138">
        <f>SUM(C3:C5)</f>
        <v>24224746</v>
      </c>
      <c r="D6" s="105">
        <f>SUM(D3:D5)</f>
        <v>22288078</v>
      </c>
      <c r="E6" s="106">
        <f t="shared" si="0"/>
        <v>67074019</v>
      </c>
      <c r="F6" s="101"/>
    </row>
    <row r="7" spans="1:6">
      <c r="A7" s="101" t="s">
        <v>195</v>
      </c>
      <c r="B7" s="138">
        <f>B6</f>
        <v>20561195</v>
      </c>
      <c r="C7" s="138">
        <f>C6</f>
        <v>24224746</v>
      </c>
      <c r="D7" s="105">
        <f>D6</f>
        <v>22288078</v>
      </c>
      <c r="E7" s="106">
        <f t="shared" si="0"/>
        <v>67074019</v>
      </c>
      <c r="F7" s="101"/>
    </row>
    <row r="8" spans="1:6">
      <c r="A8" s="101" t="s">
        <v>430</v>
      </c>
      <c r="B8" s="107">
        <v>38925004</v>
      </c>
      <c r="C8" s="107">
        <v>45469497</v>
      </c>
      <c r="D8" s="105">
        <f>'消費税　計算表2（1）'!F22</f>
        <v>45427064</v>
      </c>
      <c r="E8" s="106">
        <f t="shared" si="0"/>
        <v>129821565</v>
      </c>
      <c r="F8" s="101"/>
    </row>
    <row r="9" spans="1:6">
      <c r="A9" s="101"/>
      <c r="B9" s="101"/>
      <c r="C9" s="101"/>
      <c r="D9" s="101"/>
      <c r="E9" s="101"/>
      <c r="F9" s="101"/>
    </row>
    <row r="10" spans="1:6">
      <c r="A10" s="101" t="s">
        <v>190</v>
      </c>
      <c r="B10" s="137">
        <f t="shared" ref="B10:E10" si="1">(B3+B4)/B6</f>
        <v>0.99971110628540805</v>
      </c>
      <c r="C10" s="137">
        <f t="shared" si="1"/>
        <v>0.99998369435947854</v>
      </c>
      <c r="D10" s="108">
        <f t="shared" si="1"/>
        <v>0.99997985470079565</v>
      </c>
      <c r="E10" s="108">
        <f t="shared" si="1"/>
        <v>0.99989885800640632</v>
      </c>
      <c r="F10" s="109">
        <f>E10-D10</f>
        <v>-8.0996694389323665E-5</v>
      </c>
    </row>
    <row r="11" spans="1:6">
      <c r="A11" s="101" t="s">
        <v>191</v>
      </c>
      <c r="B11" s="137">
        <f>B8/(B7+B8)</f>
        <v>0.65435352492432741</v>
      </c>
      <c r="C11" s="137">
        <f t="shared" ref="C11:E11" si="2">C8/(C7+C8)</f>
        <v>0.6524139590697613</v>
      </c>
      <c r="D11" s="108">
        <f t="shared" si="2"/>
        <v>0.67085533099819827</v>
      </c>
      <c r="E11" s="108">
        <f t="shared" si="2"/>
        <v>0.65934218717673221</v>
      </c>
      <c r="F11" s="110">
        <f>E11-D11</f>
        <v>-1.1513143821466065E-2</v>
      </c>
    </row>
    <row r="13" spans="1:6" hidden="1">
      <c r="A13" s="99" t="s">
        <v>196</v>
      </c>
    </row>
    <row r="14" spans="1:6" hidden="1"/>
    <row r="15" spans="1:6" hidden="1">
      <c r="A15" s="101"/>
      <c r="B15" s="104" t="str">
        <f>B2</f>
        <v>前々期</v>
      </c>
      <c r="C15" s="104" t="str">
        <f t="shared" ref="C15:E15" si="3">C2</f>
        <v>前期</v>
      </c>
      <c r="D15" s="104" t="str">
        <f t="shared" si="3"/>
        <v>当期</v>
      </c>
      <c r="E15" s="104" t="str">
        <f t="shared" si="3"/>
        <v>合計</v>
      </c>
      <c r="F15" s="101"/>
    </row>
    <row r="16" spans="1:6" hidden="1">
      <c r="A16" s="101" t="s">
        <v>197</v>
      </c>
      <c r="B16" s="107"/>
      <c r="C16" s="107"/>
      <c r="D16" s="106">
        <f>'消費税　計算表5（1）'!C9</f>
        <v>4589</v>
      </c>
      <c r="E16" s="101"/>
      <c r="F16" s="101"/>
    </row>
    <row r="17" spans="1:6" hidden="1">
      <c r="A17" s="101" t="s">
        <v>191</v>
      </c>
      <c r="B17" s="111">
        <f>B11</f>
        <v>0.65435352492432741</v>
      </c>
      <c r="C17" s="111">
        <f t="shared" ref="C17:D17" si="4">C11</f>
        <v>0.6524139590697613</v>
      </c>
      <c r="D17" s="112">
        <f t="shared" si="4"/>
        <v>0.67085533099819827</v>
      </c>
      <c r="E17" s="101"/>
      <c r="F17" s="101"/>
    </row>
    <row r="18" spans="1:6" hidden="1">
      <c r="A18" s="101" t="s">
        <v>198</v>
      </c>
      <c r="B18" s="107">
        <f t="shared" ref="B18:C18" si="5">ROUNDDOWN(B16*B17,0)</f>
        <v>0</v>
      </c>
      <c r="C18" s="107">
        <f t="shared" si="5"/>
        <v>0</v>
      </c>
      <c r="D18" s="106">
        <f>ROUNDDOWN(D16*D17,0)</f>
        <v>3078</v>
      </c>
      <c r="E18" s="105">
        <f>SUM(B18:D18)</f>
        <v>3078</v>
      </c>
      <c r="F18" s="101" t="s">
        <v>199</v>
      </c>
    </row>
    <row r="19" spans="1:6" hidden="1">
      <c r="A19" s="101"/>
      <c r="B19" s="101"/>
      <c r="C19" s="101"/>
      <c r="D19" s="101"/>
      <c r="E19" s="101"/>
      <c r="F19" s="101"/>
    </row>
    <row r="20" spans="1:6" hidden="1">
      <c r="A20" s="101" t="s">
        <v>200</v>
      </c>
      <c r="B20" s="105">
        <f t="shared" ref="B20:C20" si="6">B16</f>
        <v>0</v>
      </c>
      <c r="C20" s="105">
        <f t="shared" si="6"/>
        <v>0</v>
      </c>
      <c r="D20" s="105">
        <f>D16</f>
        <v>4589</v>
      </c>
      <c r="E20" s="101"/>
      <c r="F20" s="101"/>
    </row>
    <row r="21" spans="1:6" hidden="1">
      <c r="A21" s="101" t="s">
        <v>201</v>
      </c>
      <c r="B21" s="109">
        <f>$E$11</f>
        <v>0.65934218717673221</v>
      </c>
      <c r="C21" s="109">
        <f t="shared" ref="C21:D21" si="7">$E$11</f>
        <v>0.65934218717673221</v>
      </c>
      <c r="D21" s="109">
        <f t="shared" si="7"/>
        <v>0.65934218717673221</v>
      </c>
      <c r="E21" s="101"/>
      <c r="F21" s="101"/>
    </row>
    <row r="22" spans="1:6" hidden="1">
      <c r="A22" s="101" t="s">
        <v>202</v>
      </c>
      <c r="B22" s="106">
        <f t="shared" ref="B22:C22" si="8">ROUNDDOWN(B20*B21,0)</f>
        <v>0</v>
      </c>
      <c r="C22" s="106">
        <f t="shared" si="8"/>
        <v>0</v>
      </c>
      <c r="D22" s="106">
        <f>ROUNDDOWN(D20*D21,0)</f>
        <v>3025</v>
      </c>
      <c r="E22" s="105">
        <f>SUM(B22:D22)</f>
        <v>3025</v>
      </c>
      <c r="F22" s="101" t="s">
        <v>203</v>
      </c>
    </row>
    <row r="23" spans="1:6" hidden="1">
      <c r="A23" s="101"/>
      <c r="B23" s="101"/>
      <c r="C23" s="101"/>
      <c r="D23" s="101"/>
      <c r="E23" s="101"/>
      <c r="F23" s="101"/>
    </row>
    <row r="24" spans="1:6" hidden="1">
      <c r="A24" s="383" t="s">
        <v>185</v>
      </c>
      <c r="B24" s="384"/>
      <c r="C24" s="384"/>
      <c r="D24" s="385"/>
      <c r="E24" s="105">
        <f>E18-E22</f>
        <v>53</v>
      </c>
      <c r="F24" s="101" t="s">
        <v>204</v>
      </c>
    </row>
    <row r="25" spans="1:6" hidden="1">
      <c r="A25" s="383" t="s">
        <v>205</v>
      </c>
      <c r="B25" s="384"/>
      <c r="C25" s="384"/>
      <c r="D25" s="385"/>
      <c r="E25" s="105">
        <f>D18</f>
        <v>3078</v>
      </c>
      <c r="F25" s="101" t="s">
        <v>206</v>
      </c>
    </row>
    <row r="26" spans="1:6" hidden="1">
      <c r="A26" s="383" t="s">
        <v>207</v>
      </c>
      <c r="B26" s="384"/>
      <c r="C26" s="384"/>
      <c r="D26" s="385"/>
      <c r="E26" s="105">
        <f>E25-E24</f>
        <v>3025</v>
      </c>
      <c r="F26" s="101" t="s">
        <v>208</v>
      </c>
    </row>
    <row r="27" spans="1:6" hidden="1"/>
    <row r="28" spans="1:6" hidden="1">
      <c r="A28" s="383" t="s">
        <v>197</v>
      </c>
      <c r="B28" s="384"/>
      <c r="C28" s="384"/>
      <c r="D28" s="385"/>
      <c r="E28" s="105">
        <f>D20</f>
        <v>4589</v>
      </c>
      <c r="F28" s="101"/>
    </row>
    <row r="29" spans="1:6" hidden="1">
      <c r="A29" s="383" t="s">
        <v>207</v>
      </c>
      <c r="B29" s="384"/>
      <c r="C29" s="384"/>
      <c r="D29" s="385"/>
      <c r="E29" s="105">
        <f>E26</f>
        <v>3025</v>
      </c>
      <c r="F29" s="101"/>
    </row>
    <row r="30" spans="1:6" hidden="1">
      <c r="A30" s="383" t="s">
        <v>209</v>
      </c>
      <c r="B30" s="384"/>
      <c r="C30" s="384"/>
      <c r="D30" s="385"/>
      <c r="E30" s="105">
        <f>E28-E29</f>
        <v>1564</v>
      </c>
      <c r="F30" s="101"/>
    </row>
    <row r="31" spans="1:6" hidden="1"/>
  </sheetData>
  <mergeCells count="6">
    <mergeCell ref="A30:D30"/>
    <mergeCell ref="A24:D24"/>
    <mergeCell ref="A25:D25"/>
    <mergeCell ref="A26:D26"/>
    <mergeCell ref="A28:D28"/>
    <mergeCell ref="A29:D29"/>
  </mergeCells>
  <phoneticPr fontId="4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2:D15"/>
  <sheetViews>
    <sheetView workbookViewId="0">
      <selection activeCell="H5" sqref="H5"/>
    </sheetView>
  </sheetViews>
  <sheetFormatPr defaultRowHeight="12"/>
  <cols>
    <col min="1" max="1" width="9" style="113" customWidth="1"/>
    <col min="2" max="2" width="45.5" style="113" customWidth="1"/>
    <col min="3" max="3" width="3.125" style="114" bestFit="1" customWidth="1"/>
    <col min="4" max="4" width="19.25" style="115" customWidth="1"/>
    <col min="5" max="16384" width="9" style="113"/>
  </cols>
  <sheetData>
    <row r="2" spans="1:4">
      <c r="A2" s="113" t="s">
        <v>210</v>
      </c>
    </row>
    <row r="3" spans="1:4">
      <c r="A3" s="388" t="s">
        <v>211</v>
      </c>
      <c r="B3" s="388"/>
      <c r="C3" s="388"/>
      <c r="D3" s="116" t="s">
        <v>212</v>
      </c>
    </row>
    <row r="4" spans="1:4">
      <c r="A4" s="389" t="s">
        <v>213</v>
      </c>
      <c r="B4" s="117" t="s">
        <v>214</v>
      </c>
      <c r="C4" s="118" t="s">
        <v>215</v>
      </c>
      <c r="D4" s="119">
        <f>消費税額!D4</f>
        <v>22251629</v>
      </c>
    </row>
    <row r="5" spans="1:4">
      <c r="A5" s="390"/>
      <c r="B5" s="117" t="s">
        <v>216</v>
      </c>
      <c r="C5" s="118" t="s">
        <v>217</v>
      </c>
      <c r="D5" s="119"/>
    </row>
    <row r="6" spans="1:4">
      <c r="A6" s="120" t="s">
        <v>218</v>
      </c>
      <c r="B6" s="121"/>
      <c r="C6" s="118" t="s">
        <v>219</v>
      </c>
      <c r="D6" s="119">
        <f>消費税額!D5</f>
        <v>36000</v>
      </c>
    </row>
    <row r="7" spans="1:4">
      <c r="A7" s="386" t="s">
        <v>220</v>
      </c>
      <c r="B7" s="387"/>
      <c r="C7" s="118" t="s">
        <v>221</v>
      </c>
      <c r="D7" s="122">
        <f>D15</f>
        <v>449</v>
      </c>
    </row>
    <row r="8" spans="1:4" ht="11.25" customHeight="1">
      <c r="A8" s="391" t="s">
        <v>222</v>
      </c>
      <c r="B8" s="392"/>
      <c r="C8" s="395" t="s">
        <v>223</v>
      </c>
      <c r="D8" s="116" t="s">
        <v>224</v>
      </c>
    </row>
    <row r="9" spans="1:4">
      <c r="A9" s="393"/>
      <c r="B9" s="394"/>
      <c r="C9" s="396"/>
      <c r="D9" s="122">
        <f>SUM(D4:D7)</f>
        <v>22288078</v>
      </c>
    </row>
    <row r="11" spans="1:4">
      <c r="A11" s="113" t="s">
        <v>187</v>
      </c>
    </row>
    <row r="12" spans="1:4">
      <c r="A12" s="123" t="s">
        <v>225</v>
      </c>
      <c r="B12" s="124"/>
      <c r="C12" s="118"/>
      <c r="D12" s="125"/>
    </row>
    <row r="13" spans="1:4">
      <c r="A13" s="386" t="s">
        <v>226</v>
      </c>
      <c r="B13" s="387"/>
      <c r="C13" s="118"/>
      <c r="D13" s="122">
        <f>D12*5%</f>
        <v>0</v>
      </c>
    </row>
    <row r="14" spans="1:4">
      <c r="A14" s="386" t="s">
        <v>227</v>
      </c>
      <c r="B14" s="387"/>
      <c r="C14" s="118"/>
      <c r="D14" s="119">
        <f>'１．正味財産増減・法人税計算'!O16</f>
        <v>449</v>
      </c>
    </row>
    <row r="15" spans="1:4">
      <c r="A15" s="386" t="s">
        <v>220</v>
      </c>
      <c r="B15" s="387"/>
      <c r="C15" s="118"/>
      <c r="D15" s="122">
        <f>SUM(D13:D14)</f>
        <v>449</v>
      </c>
    </row>
  </sheetData>
  <mergeCells count="8">
    <mergeCell ref="A13:B13"/>
    <mergeCell ref="A14:B14"/>
    <mergeCell ref="A15:B15"/>
    <mergeCell ref="A3:C3"/>
    <mergeCell ref="A4:A5"/>
    <mergeCell ref="A7:B7"/>
    <mergeCell ref="A8:B9"/>
    <mergeCell ref="C8:C9"/>
  </mergeCells>
  <phoneticPr fontId="4"/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F22"/>
  <sheetViews>
    <sheetView zoomScale="90" zoomScaleNormal="90" workbookViewId="0">
      <pane xSplit="2" ySplit="4" topLeftCell="C5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3.5"/>
  <cols>
    <col min="1" max="1" width="18.25" style="126" customWidth="1"/>
    <col min="2" max="2" width="3.375" style="127" bestFit="1" customWidth="1"/>
    <col min="3" max="3" width="14.5" style="126" customWidth="1"/>
    <col min="4" max="4" width="16.25" style="126" customWidth="1"/>
    <col min="5" max="5" width="17" style="126" customWidth="1"/>
    <col min="6" max="6" width="14.625" style="126" customWidth="1"/>
    <col min="7" max="16384" width="9" style="126"/>
  </cols>
  <sheetData>
    <row r="2" spans="1:6">
      <c r="A2" s="126" t="s">
        <v>228</v>
      </c>
    </row>
    <row r="3" spans="1:6">
      <c r="A3" s="126" t="s">
        <v>229</v>
      </c>
    </row>
    <row r="4" spans="1:6" s="129" customFormat="1" ht="81">
      <c r="A4" s="397" t="s">
        <v>211</v>
      </c>
      <c r="B4" s="398"/>
      <c r="C4" s="128" t="s">
        <v>230</v>
      </c>
      <c r="D4" s="128" t="s">
        <v>231</v>
      </c>
      <c r="E4" s="128" t="s">
        <v>232</v>
      </c>
      <c r="F4" s="128" t="s">
        <v>233</v>
      </c>
    </row>
    <row r="5" spans="1:6">
      <c r="A5" s="130" t="s">
        <v>234</v>
      </c>
      <c r="B5" s="131" t="s">
        <v>235</v>
      </c>
      <c r="C5" s="102"/>
      <c r="D5" s="102"/>
      <c r="E5" s="102"/>
      <c r="F5" s="102">
        <f>D5-E5</f>
        <v>0</v>
      </c>
    </row>
    <row r="6" spans="1:6">
      <c r="A6" s="130" t="s">
        <v>236</v>
      </c>
      <c r="B6" s="131" t="s">
        <v>237</v>
      </c>
      <c r="C6" s="102">
        <v>5243456</v>
      </c>
      <c r="D6" s="102">
        <f>C6-252626</f>
        <v>4990830</v>
      </c>
      <c r="E6" s="102">
        <f>D6</f>
        <v>4990830</v>
      </c>
      <c r="F6" s="102">
        <f t="shared" ref="F6:F20" si="0">D6-E6</f>
        <v>0</v>
      </c>
    </row>
    <row r="7" spans="1:6">
      <c r="A7" s="130" t="s">
        <v>238</v>
      </c>
      <c r="B7" s="131" t="s">
        <v>219</v>
      </c>
      <c r="C7" s="102"/>
      <c r="D7" s="102"/>
      <c r="E7" s="102"/>
      <c r="F7" s="102">
        <f t="shared" si="0"/>
        <v>0</v>
      </c>
    </row>
    <row r="8" spans="1:6">
      <c r="A8" s="130" t="s">
        <v>239</v>
      </c>
      <c r="B8" s="131" t="s">
        <v>240</v>
      </c>
      <c r="C8" s="102"/>
      <c r="D8" s="102"/>
      <c r="E8" s="102"/>
      <c r="F8" s="102">
        <f t="shared" si="0"/>
        <v>0</v>
      </c>
    </row>
    <row r="9" spans="1:6">
      <c r="A9" s="130" t="s">
        <v>241</v>
      </c>
      <c r="B9" s="131" t="s">
        <v>223</v>
      </c>
      <c r="C9" s="102"/>
      <c r="D9" s="102"/>
      <c r="E9" s="102"/>
      <c r="F9" s="102">
        <f t="shared" si="0"/>
        <v>0</v>
      </c>
    </row>
    <row r="10" spans="1:6">
      <c r="A10" s="130" t="s">
        <v>242</v>
      </c>
      <c r="B10" s="131" t="s">
        <v>243</v>
      </c>
      <c r="C10" s="102"/>
      <c r="D10" s="102"/>
      <c r="E10" s="102"/>
      <c r="F10" s="102">
        <f t="shared" si="0"/>
        <v>0</v>
      </c>
    </row>
    <row r="11" spans="1:6">
      <c r="A11" s="130" t="s">
        <v>244</v>
      </c>
      <c r="B11" s="131" t="s">
        <v>245</v>
      </c>
      <c r="C11" s="102"/>
      <c r="D11" s="102"/>
      <c r="E11" s="102"/>
      <c r="F11" s="102">
        <f t="shared" si="0"/>
        <v>0</v>
      </c>
    </row>
    <row r="12" spans="1:6">
      <c r="A12" s="130" t="s">
        <v>246</v>
      </c>
      <c r="B12" s="131" t="s">
        <v>247</v>
      </c>
      <c r="C12" s="132">
        <f>'１．正味財産増減・法人税計算'!O5+'１．正味財産増減・法人税計算'!O6+'１．正味財産増減・法人税計算'!O7</f>
        <v>38255916</v>
      </c>
      <c r="D12" s="132">
        <f>C12</f>
        <v>38255916</v>
      </c>
      <c r="E12" s="102"/>
      <c r="F12" s="102">
        <f t="shared" si="0"/>
        <v>38255916</v>
      </c>
    </row>
    <row r="13" spans="1:6">
      <c r="A13" s="130" t="s">
        <v>585</v>
      </c>
      <c r="B13" s="131" t="s">
        <v>248</v>
      </c>
      <c r="C13" s="102">
        <v>1798351</v>
      </c>
      <c r="D13" s="132">
        <f>C13</f>
        <v>1798351</v>
      </c>
      <c r="E13" s="102"/>
      <c r="F13" s="102">
        <f t="shared" si="0"/>
        <v>1798351</v>
      </c>
    </row>
    <row r="14" spans="1:6">
      <c r="A14" s="130" t="s">
        <v>249</v>
      </c>
      <c r="B14" s="131" t="s">
        <v>250</v>
      </c>
      <c r="C14" s="102"/>
      <c r="D14" s="102"/>
      <c r="E14" s="102"/>
      <c r="F14" s="102">
        <f t="shared" si="0"/>
        <v>0</v>
      </c>
    </row>
    <row r="15" spans="1:6">
      <c r="A15" s="130" t="s">
        <v>251</v>
      </c>
      <c r="B15" s="131" t="s">
        <v>252</v>
      </c>
      <c r="C15" s="102"/>
      <c r="D15" s="102"/>
      <c r="E15" s="102"/>
      <c r="F15" s="102">
        <f t="shared" si="0"/>
        <v>0</v>
      </c>
    </row>
    <row r="16" spans="1:6">
      <c r="A16" s="130" t="s">
        <v>253</v>
      </c>
      <c r="B16" s="131" t="s">
        <v>254</v>
      </c>
      <c r="C16" s="102"/>
      <c r="D16" s="102"/>
      <c r="E16" s="102"/>
      <c r="F16" s="102">
        <f t="shared" si="0"/>
        <v>0</v>
      </c>
    </row>
    <row r="17" spans="1:6">
      <c r="A17" s="130" t="s">
        <v>255</v>
      </c>
      <c r="B17" s="131" t="s">
        <v>256</v>
      </c>
      <c r="C17" s="102"/>
      <c r="D17" s="102"/>
      <c r="E17" s="102"/>
      <c r="F17" s="102">
        <f t="shared" si="0"/>
        <v>0</v>
      </c>
    </row>
    <row r="18" spans="1:6">
      <c r="A18" s="130" t="s">
        <v>257</v>
      </c>
      <c r="B18" s="131" t="s">
        <v>258</v>
      </c>
      <c r="C18" s="102">
        <v>5355796</v>
      </c>
      <c r="D18" s="102">
        <f>C18</f>
        <v>5355796</v>
      </c>
      <c r="E18" s="102"/>
      <c r="F18" s="102">
        <f t="shared" si="0"/>
        <v>5355796</v>
      </c>
    </row>
    <row r="19" spans="1:6">
      <c r="A19" s="130" t="s">
        <v>308</v>
      </c>
      <c r="B19" s="131" t="s">
        <v>259</v>
      </c>
      <c r="C19" s="103">
        <f>873+16128</f>
        <v>17001</v>
      </c>
      <c r="D19" s="102">
        <f>C19</f>
        <v>17001</v>
      </c>
      <c r="E19" s="102"/>
      <c r="F19" s="102">
        <f t="shared" si="0"/>
        <v>17001</v>
      </c>
    </row>
    <row r="20" spans="1:6">
      <c r="A20" s="130"/>
      <c r="B20" s="131" t="s">
        <v>260</v>
      </c>
      <c r="C20" s="102"/>
      <c r="D20" s="102"/>
      <c r="E20" s="102"/>
      <c r="F20" s="102">
        <f t="shared" si="0"/>
        <v>0</v>
      </c>
    </row>
    <row r="21" spans="1:6" ht="11.25" customHeight="1">
      <c r="A21" s="399" t="s">
        <v>184</v>
      </c>
      <c r="B21" s="401" t="s">
        <v>261</v>
      </c>
      <c r="C21" s="102"/>
      <c r="D21" s="102" t="s">
        <v>262</v>
      </c>
      <c r="E21" s="102" t="s">
        <v>263</v>
      </c>
      <c r="F21" s="102" t="s">
        <v>264</v>
      </c>
    </row>
    <row r="22" spans="1:6">
      <c r="A22" s="400"/>
      <c r="B22" s="402"/>
      <c r="C22" s="102">
        <f>SUM(C5:C20)</f>
        <v>50670520</v>
      </c>
      <c r="D22" s="102">
        <f>SUM(D5:D20)</f>
        <v>50417894</v>
      </c>
      <c r="E22" s="102">
        <f>SUM(E5:E20)</f>
        <v>4990830</v>
      </c>
      <c r="F22" s="102">
        <f>SUM(F5:F20)</f>
        <v>45427064</v>
      </c>
    </row>
  </sheetData>
  <mergeCells count="3">
    <mergeCell ref="A4:B4"/>
    <mergeCell ref="A21:A22"/>
    <mergeCell ref="B21:B22"/>
  </mergeCells>
  <phoneticPr fontId="4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C15"/>
  <sheetViews>
    <sheetView workbookViewId="0">
      <selection activeCell="H5" sqref="H5"/>
    </sheetView>
  </sheetViews>
  <sheetFormatPr defaultRowHeight="12"/>
  <cols>
    <col min="1" max="1" width="47.875" style="113" customWidth="1"/>
    <col min="2" max="2" width="3.125" style="114" bestFit="1" customWidth="1"/>
    <col min="3" max="3" width="19.25" style="113" customWidth="1"/>
    <col min="4" max="16384" width="9" style="113"/>
  </cols>
  <sheetData>
    <row r="2" spans="1:3">
      <c r="A2" s="113" t="s">
        <v>265</v>
      </c>
    </row>
    <row r="3" spans="1:3">
      <c r="A3" s="388" t="s">
        <v>211</v>
      </c>
      <c r="B3" s="388"/>
      <c r="C3" s="118" t="s">
        <v>212</v>
      </c>
    </row>
    <row r="4" spans="1:3">
      <c r="A4" s="133" t="s">
        <v>266</v>
      </c>
      <c r="B4" s="118" t="s">
        <v>215</v>
      </c>
      <c r="C4" s="122">
        <f>'消費税　計算表1'!D9</f>
        <v>22288078</v>
      </c>
    </row>
    <row r="5" spans="1:3">
      <c r="A5" s="134" t="s">
        <v>267</v>
      </c>
      <c r="B5" s="118" t="s">
        <v>217</v>
      </c>
      <c r="C5" s="122">
        <f>'消費税　計算表2（1）'!D22</f>
        <v>50417894</v>
      </c>
    </row>
    <row r="6" spans="1:3">
      <c r="A6" s="120" t="s">
        <v>268</v>
      </c>
      <c r="B6" s="118" t="s">
        <v>219</v>
      </c>
      <c r="C6" s="122">
        <f>SUM(C4:C5)</f>
        <v>72705972</v>
      </c>
    </row>
    <row r="7" spans="1:3" ht="14.25" customHeight="1">
      <c r="A7" s="123" t="s">
        <v>269</v>
      </c>
      <c r="B7" s="118" t="s">
        <v>240</v>
      </c>
      <c r="C7" s="135">
        <f>C5/C6</f>
        <v>0.69344914335235075</v>
      </c>
    </row>
    <row r="10" spans="1:3">
      <c r="A10" s="113" t="s">
        <v>270</v>
      </c>
    </row>
    <row r="11" spans="1:3">
      <c r="A11" s="403" t="s">
        <v>211</v>
      </c>
      <c r="B11" s="404"/>
      <c r="C11" s="118" t="s">
        <v>212</v>
      </c>
    </row>
    <row r="12" spans="1:3">
      <c r="A12" s="133" t="s">
        <v>266</v>
      </c>
      <c r="B12" s="118" t="s">
        <v>215</v>
      </c>
      <c r="C12" s="122">
        <f>C4</f>
        <v>22288078</v>
      </c>
    </row>
    <row r="13" spans="1:3">
      <c r="A13" s="134" t="s">
        <v>271</v>
      </c>
      <c r="B13" s="118" t="s">
        <v>217</v>
      </c>
      <c r="C13" s="122">
        <f>'消費税　計算表2（1）'!F22</f>
        <v>45427064</v>
      </c>
    </row>
    <row r="14" spans="1:3">
      <c r="A14" s="120" t="s">
        <v>268</v>
      </c>
      <c r="B14" s="118" t="s">
        <v>219</v>
      </c>
      <c r="C14" s="122">
        <f>SUM(C12:C13)</f>
        <v>67715142</v>
      </c>
    </row>
    <row r="15" spans="1:3">
      <c r="A15" s="123" t="s">
        <v>272</v>
      </c>
      <c r="B15" s="118" t="s">
        <v>240</v>
      </c>
      <c r="C15" s="135">
        <f>C13/C14</f>
        <v>0.67085533099819827</v>
      </c>
    </row>
  </sheetData>
  <mergeCells count="2">
    <mergeCell ref="A3:B3"/>
    <mergeCell ref="A11:B11"/>
  </mergeCells>
  <phoneticPr fontId="4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C24"/>
  <sheetViews>
    <sheetView topLeftCell="A8" workbookViewId="0">
      <selection activeCell="H5" sqref="H5"/>
    </sheetView>
  </sheetViews>
  <sheetFormatPr defaultRowHeight="12"/>
  <cols>
    <col min="1" max="1" width="47.875" style="113" customWidth="1"/>
    <col min="2" max="2" width="3.125" style="114" bestFit="1" customWidth="1"/>
    <col min="3" max="3" width="19.25" style="113" customWidth="1"/>
    <col min="4" max="16384" width="9" style="113"/>
  </cols>
  <sheetData>
    <row r="2" spans="1:3">
      <c r="A2" s="113" t="s">
        <v>273</v>
      </c>
    </row>
    <row r="3" spans="1:3">
      <c r="A3" s="113" t="s">
        <v>274</v>
      </c>
    </row>
    <row r="4" spans="1:3">
      <c r="A4" s="113" t="s">
        <v>327</v>
      </c>
    </row>
    <row r="5" spans="1:3">
      <c r="A5" s="388" t="s">
        <v>211</v>
      </c>
      <c r="B5" s="388"/>
      <c r="C5" s="118" t="s">
        <v>275</v>
      </c>
    </row>
    <row r="6" spans="1:3">
      <c r="A6" s="136" t="s">
        <v>276</v>
      </c>
      <c r="B6" s="118" t="s">
        <v>215</v>
      </c>
      <c r="C6" s="122">
        <f>消費税額!B13</f>
        <v>4589</v>
      </c>
    </row>
    <row r="7" spans="1:3" ht="24">
      <c r="A7" s="136" t="s">
        <v>277</v>
      </c>
      <c r="B7" s="118" t="s">
        <v>203</v>
      </c>
      <c r="C7" s="122"/>
    </row>
    <row r="8" spans="1:3">
      <c r="A8" s="136" t="s">
        <v>278</v>
      </c>
      <c r="B8" s="118" t="s">
        <v>279</v>
      </c>
      <c r="C8" s="122">
        <f>ROUNDDOWN(C7*4/105,0)</f>
        <v>0</v>
      </c>
    </row>
    <row r="9" spans="1:3">
      <c r="A9" s="136" t="s">
        <v>280</v>
      </c>
      <c r="B9" s="118" t="s">
        <v>281</v>
      </c>
      <c r="C9" s="122">
        <f>C6-C8</f>
        <v>4589</v>
      </c>
    </row>
    <row r="10" spans="1:3">
      <c r="A10" s="136" t="s">
        <v>282</v>
      </c>
      <c r="B10" s="118" t="s">
        <v>283</v>
      </c>
      <c r="C10" s="135">
        <f>'消費税　計算表3・4'!C15</f>
        <v>0.67085533099819827</v>
      </c>
    </row>
    <row r="11" spans="1:3">
      <c r="A11" s="136" t="s">
        <v>284</v>
      </c>
      <c r="B11" s="118" t="s">
        <v>285</v>
      </c>
      <c r="C11" s="122">
        <f>ROUNDDOWN(C9*C10,0)</f>
        <v>3078</v>
      </c>
    </row>
    <row r="12" spans="1:3">
      <c r="A12" s="136" t="s">
        <v>286</v>
      </c>
      <c r="B12" s="118" t="s">
        <v>287</v>
      </c>
      <c r="C12" s="122">
        <f>C8+C11</f>
        <v>3078</v>
      </c>
    </row>
    <row r="13" spans="1:3">
      <c r="A13" s="136" t="s">
        <v>288</v>
      </c>
      <c r="B13" s="118" t="s">
        <v>289</v>
      </c>
      <c r="C13" s="122">
        <f>C6-C12</f>
        <v>1511</v>
      </c>
    </row>
    <row r="15" spans="1:3">
      <c r="A15" s="113" t="s">
        <v>328</v>
      </c>
    </row>
    <row r="16" spans="1:3">
      <c r="A16" s="388" t="s">
        <v>211</v>
      </c>
      <c r="B16" s="388"/>
      <c r="C16" s="176" t="s">
        <v>275</v>
      </c>
    </row>
    <row r="17" spans="1:3">
      <c r="A17" s="136" t="s">
        <v>276</v>
      </c>
      <c r="B17" s="176" t="s">
        <v>199</v>
      </c>
      <c r="C17" s="122">
        <f>消費税額!C13</f>
        <v>2601932</v>
      </c>
    </row>
    <row r="18" spans="1:3" ht="24">
      <c r="A18" s="136" t="s">
        <v>277</v>
      </c>
      <c r="B18" s="176" t="s">
        <v>203</v>
      </c>
      <c r="C18" s="122">
        <f>'消費税　計算表2（1）'!E22</f>
        <v>4990830</v>
      </c>
    </row>
    <row r="19" spans="1:3">
      <c r="A19" s="136" t="s">
        <v>329</v>
      </c>
      <c r="B19" s="176" t="s">
        <v>219</v>
      </c>
      <c r="C19" s="122">
        <f>ROUNDDOWN(C18*6.3/108,0)</f>
        <v>291131</v>
      </c>
    </row>
    <row r="20" spans="1:3">
      <c r="A20" s="136" t="s">
        <v>280</v>
      </c>
      <c r="B20" s="176" t="s">
        <v>221</v>
      </c>
      <c r="C20" s="122">
        <f>C17-C19</f>
        <v>2310801</v>
      </c>
    </row>
    <row r="21" spans="1:3">
      <c r="A21" s="136" t="s">
        <v>282</v>
      </c>
      <c r="B21" s="176" t="s">
        <v>283</v>
      </c>
      <c r="C21" s="135">
        <f>C10</f>
        <v>0.67085533099819827</v>
      </c>
    </row>
    <row r="22" spans="1:3">
      <c r="A22" s="136" t="s">
        <v>284</v>
      </c>
      <c r="B22" s="176" t="s">
        <v>285</v>
      </c>
      <c r="C22" s="122">
        <f>ROUNDDOWN(C20*C21,0)</f>
        <v>1550213</v>
      </c>
    </row>
    <row r="23" spans="1:3">
      <c r="A23" s="136" t="s">
        <v>286</v>
      </c>
      <c r="B23" s="176" t="s">
        <v>245</v>
      </c>
      <c r="C23" s="122">
        <f>C19+C22</f>
        <v>1841344</v>
      </c>
    </row>
    <row r="24" spans="1:3">
      <c r="A24" s="136" t="s">
        <v>288</v>
      </c>
      <c r="B24" s="176" t="s">
        <v>247</v>
      </c>
      <c r="C24" s="122">
        <f>C17-C23</f>
        <v>760588</v>
      </c>
    </row>
  </sheetData>
  <mergeCells count="2">
    <mergeCell ref="A5:B5"/>
    <mergeCell ref="A16:B16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U140"/>
  <sheetViews>
    <sheetView zoomScale="90" zoomScaleNormal="90" workbookViewId="0">
      <pane xSplit="9" ySplit="3" topLeftCell="J4" activePane="bottomRight" state="frozen"/>
      <selection activeCell="M141" sqref="M141"/>
      <selection pane="topRight" activeCell="M141" sqref="M141"/>
      <selection pane="bottomLeft" activeCell="M141" sqref="M141"/>
      <selection pane="bottomRight" activeCell="J7" sqref="J7"/>
    </sheetView>
  </sheetViews>
  <sheetFormatPr defaultRowHeight="14.25"/>
  <cols>
    <col min="1" max="7" width="2" style="12" customWidth="1"/>
    <col min="8" max="8" width="2.125" style="12" customWidth="1"/>
    <col min="9" max="9" width="25.75" style="12" customWidth="1"/>
    <col min="10" max="10" width="17.625" style="1" customWidth="1"/>
    <col min="11" max="11" width="17" style="1" bestFit="1" customWidth="1"/>
    <col min="12" max="12" width="17.375" style="1" customWidth="1"/>
    <col min="13" max="13" width="9" style="1"/>
    <col min="14" max="14" width="11.375" style="1" hidden="1" customWidth="1"/>
    <col min="15" max="15" width="2.125" style="1" hidden="1" customWidth="1"/>
    <col min="16" max="16" width="9" style="32" customWidth="1"/>
    <col min="17" max="245" width="9" style="1"/>
    <col min="246" max="252" width="2" style="1" customWidth="1"/>
    <col min="253" max="253" width="2.125" style="1" customWidth="1"/>
    <col min="254" max="254" width="19.25" style="1" customWidth="1"/>
    <col min="255" max="258" width="12.75" style="1" customWidth="1"/>
    <col min="259" max="259" width="0" style="1" hidden="1" customWidth="1"/>
    <col min="260" max="260" width="14.625" style="1" customWidth="1"/>
    <col min="261" max="261" width="12.75" style="1" customWidth="1"/>
    <col min="262" max="263" width="0" style="1" hidden="1" customWidth="1"/>
    <col min="264" max="264" width="12.75" style="1" customWidth="1"/>
    <col min="265" max="265" width="0" style="1" hidden="1" customWidth="1"/>
    <col min="266" max="266" width="14.625" style="1" customWidth="1"/>
    <col min="267" max="267" width="12.75" style="1" customWidth="1"/>
    <col min="268" max="268" width="0" style="1" hidden="1" customWidth="1"/>
    <col min="269" max="269" width="16.625" style="1" customWidth="1"/>
    <col min="270" max="501" width="9" style="1"/>
    <col min="502" max="508" width="2" style="1" customWidth="1"/>
    <col min="509" max="509" width="2.125" style="1" customWidth="1"/>
    <col min="510" max="510" width="19.25" style="1" customWidth="1"/>
    <col min="511" max="514" width="12.75" style="1" customWidth="1"/>
    <col min="515" max="515" width="0" style="1" hidden="1" customWidth="1"/>
    <col min="516" max="516" width="14.625" style="1" customWidth="1"/>
    <col min="517" max="517" width="12.75" style="1" customWidth="1"/>
    <col min="518" max="519" width="0" style="1" hidden="1" customWidth="1"/>
    <col min="520" max="520" width="12.75" style="1" customWidth="1"/>
    <col min="521" max="521" width="0" style="1" hidden="1" customWidth="1"/>
    <col min="522" max="522" width="14.625" style="1" customWidth="1"/>
    <col min="523" max="523" width="12.75" style="1" customWidth="1"/>
    <col min="524" max="524" width="0" style="1" hidden="1" customWidth="1"/>
    <col min="525" max="525" width="16.625" style="1" customWidth="1"/>
    <col min="526" max="757" width="9" style="1"/>
    <col min="758" max="764" width="2" style="1" customWidth="1"/>
    <col min="765" max="765" width="2.125" style="1" customWidth="1"/>
    <col min="766" max="766" width="19.25" style="1" customWidth="1"/>
    <col min="767" max="770" width="12.75" style="1" customWidth="1"/>
    <col min="771" max="771" width="0" style="1" hidden="1" customWidth="1"/>
    <col min="772" max="772" width="14.625" style="1" customWidth="1"/>
    <col min="773" max="773" width="12.75" style="1" customWidth="1"/>
    <col min="774" max="775" width="0" style="1" hidden="1" customWidth="1"/>
    <col min="776" max="776" width="12.75" style="1" customWidth="1"/>
    <col min="777" max="777" width="0" style="1" hidden="1" customWidth="1"/>
    <col min="778" max="778" width="14.625" style="1" customWidth="1"/>
    <col min="779" max="779" width="12.75" style="1" customWidth="1"/>
    <col min="780" max="780" width="0" style="1" hidden="1" customWidth="1"/>
    <col min="781" max="781" width="16.625" style="1" customWidth="1"/>
    <col min="782" max="1013" width="9" style="1"/>
    <col min="1014" max="1020" width="2" style="1" customWidth="1"/>
    <col min="1021" max="1021" width="2.125" style="1" customWidth="1"/>
    <col min="1022" max="1022" width="19.25" style="1" customWidth="1"/>
    <col min="1023" max="1026" width="12.75" style="1" customWidth="1"/>
    <col min="1027" max="1027" width="0" style="1" hidden="1" customWidth="1"/>
    <col min="1028" max="1028" width="14.625" style="1" customWidth="1"/>
    <col min="1029" max="1029" width="12.75" style="1" customWidth="1"/>
    <col min="1030" max="1031" width="0" style="1" hidden="1" customWidth="1"/>
    <col min="1032" max="1032" width="12.75" style="1" customWidth="1"/>
    <col min="1033" max="1033" width="0" style="1" hidden="1" customWidth="1"/>
    <col min="1034" max="1034" width="14.625" style="1" customWidth="1"/>
    <col min="1035" max="1035" width="12.75" style="1" customWidth="1"/>
    <col min="1036" max="1036" width="0" style="1" hidden="1" customWidth="1"/>
    <col min="1037" max="1037" width="16.625" style="1" customWidth="1"/>
    <col min="1038" max="1269" width="9" style="1"/>
    <col min="1270" max="1276" width="2" style="1" customWidth="1"/>
    <col min="1277" max="1277" width="2.125" style="1" customWidth="1"/>
    <col min="1278" max="1278" width="19.25" style="1" customWidth="1"/>
    <col min="1279" max="1282" width="12.75" style="1" customWidth="1"/>
    <col min="1283" max="1283" width="0" style="1" hidden="1" customWidth="1"/>
    <col min="1284" max="1284" width="14.625" style="1" customWidth="1"/>
    <col min="1285" max="1285" width="12.75" style="1" customWidth="1"/>
    <col min="1286" max="1287" width="0" style="1" hidden="1" customWidth="1"/>
    <col min="1288" max="1288" width="12.75" style="1" customWidth="1"/>
    <col min="1289" max="1289" width="0" style="1" hidden="1" customWidth="1"/>
    <col min="1290" max="1290" width="14.625" style="1" customWidth="1"/>
    <col min="1291" max="1291" width="12.75" style="1" customWidth="1"/>
    <col min="1292" max="1292" width="0" style="1" hidden="1" customWidth="1"/>
    <col min="1293" max="1293" width="16.625" style="1" customWidth="1"/>
    <col min="1294" max="1525" width="9" style="1"/>
    <col min="1526" max="1532" width="2" style="1" customWidth="1"/>
    <col min="1533" max="1533" width="2.125" style="1" customWidth="1"/>
    <col min="1534" max="1534" width="19.25" style="1" customWidth="1"/>
    <col min="1535" max="1538" width="12.75" style="1" customWidth="1"/>
    <col min="1539" max="1539" width="0" style="1" hidden="1" customWidth="1"/>
    <col min="1540" max="1540" width="14.625" style="1" customWidth="1"/>
    <col min="1541" max="1541" width="12.75" style="1" customWidth="1"/>
    <col min="1542" max="1543" width="0" style="1" hidden="1" customWidth="1"/>
    <col min="1544" max="1544" width="12.75" style="1" customWidth="1"/>
    <col min="1545" max="1545" width="0" style="1" hidden="1" customWidth="1"/>
    <col min="1546" max="1546" width="14.625" style="1" customWidth="1"/>
    <col min="1547" max="1547" width="12.75" style="1" customWidth="1"/>
    <col min="1548" max="1548" width="0" style="1" hidden="1" customWidth="1"/>
    <col min="1549" max="1549" width="16.625" style="1" customWidth="1"/>
    <col min="1550" max="1781" width="9" style="1"/>
    <col min="1782" max="1788" width="2" style="1" customWidth="1"/>
    <col min="1789" max="1789" width="2.125" style="1" customWidth="1"/>
    <col min="1790" max="1790" width="19.25" style="1" customWidth="1"/>
    <col min="1791" max="1794" width="12.75" style="1" customWidth="1"/>
    <col min="1795" max="1795" width="0" style="1" hidden="1" customWidth="1"/>
    <col min="1796" max="1796" width="14.625" style="1" customWidth="1"/>
    <col min="1797" max="1797" width="12.75" style="1" customWidth="1"/>
    <col min="1798" max="1799" width="0" style="1" hidden="1" customWidth="1"/>
    <col min="1800" max="1800" width="12.75" style="1" customWidth="1"/>
    <col min="1801" max="1801" width="0" style="1" hidden="1" customWidth="1"/>
    <col min="1802" max="1802" width="14.625" style="1" customWidth="1"/>
    <col min="1803" max="1803" width="12.75" style="1" customWidth="1"/>
    <col min="1804" max="1804" width="0" style="1" hidden="1" customWidth="1"/>
    <col min="1805" max="1805" width="16.625" style="1" customWidth="1"/>
    <col min="1806" max="2037" width="9" style="1"/>
    <col min="2038" max="2044" width="2" style="1" customWidth="1"/>
    <col min="2045" max="2045" width="2.125" style="1" customWidth="1"/>
    <col min="2046" max="2046" width="19.25" style="1" customWidth="1"/>
    <col min="2047" max="2050" width="12.75" style="1" customWidth="1"/>
    <col min="2051" max="2051" width="0" style="1" hidden="1" customWidth="1"/>
    <col min="2052" max="2052" width="14.625" style="1" customWidth="1"/>
    <col min="2053" max="2053" width="12.75" style="1" customWidth="1"/>
    <col min="2054" max="2055" width="0" style="1" hidden="1" customWidth="1"/>
    <col min="2056" max="2056" width="12.75" style="1" customWidth="1"/>
    <col min="2057" max="2057" width="0" style="1" hidden="1" customWidth="1"/>
    <col min="2058" max="2058" width="14.625" style="1" customWidth="1"/>
    <col min="2059" max="2059" width="12.75" style="1" customWidth="1"/>
    <col min="2060" max="2060" width="0" style="1" hidden="1" customWidth="1"/>
    <col min="2061" max="2061" width="16.625" style="1" customWidth="1"/>
    <col min="2062" max="2293" width="9" style="1"/>
    <col min="2294" max="2300" width="2" style="1" customWidth="1"/>
    <col min="2301" max="2301" width="2.125" style="1" customWidth="1"/>
    <col min="2302" max="2302" width="19.25" style="1" customWidth="1"/>
    <col min="2303" max="2306" width="12.75" style="1" customWidth="1"/>
    <col min="2307" max="2307" width="0" style="1" hidden="1" customWidth="1"/>
    <col min="2308" max="2308" width="14.625" style="1" customWidth="1"/>
    <col min="2309" max="2309" width="12.75" style="1" customWidth="1"/>
    <col min="2310" max="2311" width="0" style="1" hidden="1" customWidth="1"/>
    <col min="2312" max="2312" width="12.75" style="1" customWidth="1"/>
    <col min="2313" max="2313" width="0" style="1" hidden="1" customWidth="1"/>
    <col min="2314" max="2314" width="14.625" style="1" customWidth="1"/>
    <col min="2315" max="2315" width="12.75" style="1" customWidth="1"/>
    <col min="2316" max="2316" width="0" style="1" hidden="1" customWidth="1"/>
    <col min="2317" max="2317" width="16.625" style="1" customWidth="1"/>
    <col min="2318" max="2549" width="9" style="1"/>
    <col min="2550" max="2556" width="2" style="1" customWidth="1"/>
    <col min="2557" max="2557" width="2.125" style="1" customWidth="1"/>
    <col min="2558" max="2558" width="19.25" style="1" customWidth="1"/>
    <col min="2559" max="2562" width="12.75" style="1" customWidth="1"/>
    <col min="2563" max="2563" width="0" style="1" hidden="1" customWidth="1"/>
    <col min="2564" max="2564" width="14.625" style="1" customWidth="1"/>
    <col min="2565" max="2565" width="12.75" style="1" customWidth="1"/>
    <col min="2566" max="2567" width="0" style="1" hidden="1" customWidth="1"/>
    <col min="2568" max="2568" width="12.75" style="1" customWidth="1"/>
    <col min="2569" max="2569" width="0" style="1" hidden="1" customWidth="1"/>
    <col min="2570" max="2570" width="14.625" style="1" customWidth="1"/>
    <col min="2571" max="2571" width="12.75" style="1" customWidth="1"/>
    <col min="2572" max="2572" width="0" style="1" hidden="1" customWidth="1"/>
    <col min="2573" max="2573" width="16.625" style="1" customWidth="1"/>
    <col min="2574" max="2805" width="9" style="1"/>
    <col min="2806" max="2812" width="2" style="1" customWidth="1"/>
    <col min="2813" max="2813" width="2.125" style="1" customWidth="1"/>
    <col min="2814" max="2814" width="19.25" style="1" customWidth="1"/>
    <col min="2815" max="2818" width="12.75" style="1" customWidth="1"/>
    <col min="2819" max="2819" width="0" style="1" hidden="1" customWidth="1"/>
    <col min="2820" max="2820" width="14.625" style="1" customWidth="1"/>
    <col min="2821" max="2821" width="12.75" style="1" customWidth="1"/>
    <col min="2822" max="2823" width="0" style="1" hidden="1" customWidth="1"/>
    <col min="2824" max="2824" width="12.75" style="1" customWidth="1"/>
    <col min="2825" max="2825" width="0" style="1" hidden="1" customWidth="1"/>
    <col min="2826" max="2826" width="14.625" style="1" customWidth="1"/>
    <col min="2827" max="2827" width="12.75" style="1" customWidth="1"/>
    <col min="2828" max="2828" width="0" style="1" hidden="1" customWidth="1"/>
    <col min="2829" max="2829" width="16.625" style="1" customWidth="1"/>
    <col min="2830" max="3061" width="9" style="1"/>
    <col min="3062" max="3068" width="2" style="1" customWidth="1"/>
    <col min="3069" max="3069" width="2.125" style="1" customWidth="1"/>
    <col min="3070" max="3070" width="19.25" style="1" customWidth="1"/>
    <col min="3071" max="3074" width="12.75" style="1" customWidth="1"/>
    <col min="3075" max="3075" width="0" style="1" hidden="1" customWidth="1"/>
    <col min="3076" max="3076" width="14.625" style="1" customWidth="1"/>
    <col min="3077" max="3077" width="12.75" style="1" customWidth="1"/>
    <col min="3078" max="3079" width="0" style="1" hidden="1" customWidth="1"/>
    <col min="3080" max="3080" width="12.75" style="1" customWidth="1"/>
    <col min="3081" max="3081" width="0" style="1" hidden="1" customWidth="1"/>
    <col min="3082" max="3082" width="14.625" style="1" customWidth="1"/>
    <col min="3083" max="3083" width="12.75" style="1" customWidth="1"/>
    <col min="3084" max="3084" width="0" style="1" hidden="1" customWidth="1"/>
    <col min="3085" max="3085" width="16.625" style="1" customWidth="1"/>
    <col min="3086" max="3317" width="9" style="1"/>
    <col min="3318" max="3324" width="2" style="1" customWidth="1"/>
    <col min="3325" max="3325" width="2.125" style="1" customWidth="1"/>
    <col min="3326" max="3326" width="19.25" style="1" customWidth="1"/>
    <col min="3327" max="3330" width="12.75" style="1" customWidth="1"/>
    <col min="3331" max="3331" width="0" style="1" hidden="1" customWidth="1"/>
    <col min="3332" max="3332" width="14.625" style="1" customWidth="1"/>
    <col min="3333" max="3333" width="12.75" style="1" customWidth="1"/>
    <col min="3334" max="3335" width="0" style="1" hidden="1" customWidth="1"/>
    <col min="3336" max="3336" width="12.75" style="1" customWidth="1"/>
    <col min="3337" max="3337" width="0" style="1" hidden="1" customWidth="1"/>
    <col min="3338" max="3338" width="14.625" style="1" customWidth="1"/>
    <col min="3339" max="3339" width="12.75" style="1" customWidth="1"/>
    <col min="3340" max="3340" width="0" style="1" hidden="1" customWidth="1"/>
    <col min="3341" max="3341" width="16.625" style="1" customWidth="1"/>
    <col min="3342" max="3573" width="9" style="1"/>
    <col min="3574" max="3580" width="2" style="1" customWidth="1"/>
    <col min="3581" max="3581" width="2.125" style="1" customWidth="1"/>
    <col min="3582" max="3582" width="19.25" style="1" customWidth="1"/>
    <col min="3583" max="3586" width="12.75" style="1" customWidth="1"/>
    <col min="3587" max="3587" width="0" style="1" hidden="1" customWidth="1"/>
    <col min="3588" max="3588" width="14.625" style="1" customWidth="1"/>
    <col min="3589" max="3589" width="12.75" style="1" customWidth="1"/>
    <col min="3590" max="3591" width="0" style="1" hidden="1" customWidth="1"/>
    <col min="3592" max="3592" width="12.75" style="1" customWidth="1"/>
    <col min="3593" max="3593" width="0" style="1" hidden="1" customWidth="1"/>
    <col min="3594" max="3594" width="14.625" style="1" customWidth="1"/>
    <col min="3595" max="3595" width="12.75" style="1" customWidth="1"/>
    <col min="3596" max="3596" width="0" style="1" hidden="1" customWidth="1"/>
    <col min="3597" max="3597" width="16.625" style="1" customWidth="1"/>
    <col min="3598" max="3829" width="9" style="1"/>
    <col min="3830" max="3836" width="2" style="1" customWidth="1"/>
    <col min="3837" max="3837" width="2.125" style="1" customWidth="1"/>
    <col min="3838" max="3838" width="19.25" style="1" customWidth="1"/>
    <col min="3839" max="3842" width="12.75" style="1" customWidth="1"/>
    <col min="3843" max="3843" width="0" style="1" hidden="1" customWidth="1"/>
    <col min="3844" max="3844" width="14.625" style="1" customWidth="1"/>
    <col min="3845" max="3845" width="12.75" style="1" customWidth="1"/>
    <col min="3846" max="3847" width="0" style="1" hidden="1" customWidth="1"/>
    <col min="3848" max="3848" width="12.75" style="1" customWidth="1"/>
    <col min="3849" max="3849" width="0" style="1" hidden="1" customWidth="1"/>
    <col min="3850" max="3850" width="14.625" style="1" customWidth="1"/>
    <col min="3851" max="3851" width="12.75" style="1" customWidth="1"/>
    <col min="3852" max="3852" width="0" style="1" hidden="1" customWidth="1"/>
    <col min="3853" max="3853" width="16.625" style="1" customWidth="1"/>
    <col min="3854" max="4085" width="9" style="1"/>
    <col min="4086" max="4092" width="2" style="1" customWidth="1"/>
    <col min="4093" max="4093" width="2.125" style="1" customWidth="1"/>
    <col min="4094" max="4094" width="19.25" style="1" customWidth="1"/>
    <col min="4095" max="4098" width="12.75" style="1" customWidth="1"/>
    <col min="4099" max="4099" width="0" style="1" hidden="1" customWidth="1"/>
    <col min="4100" max="4100" width="14.625" style="1" customWidth="1"/>
    <col min="4101" max="4101" width="12.75" style="1" customWidth="1"/>
    <col min="4102" max="4103" width="0" style="1" hidden="1" customWidth="1"/>
    <col min="4104" max="4104" width="12.75" style="1" customWidth="1"/>
    <col min="4105" max="4105" width="0" style="1" hidden="1" customWidth="1"/>
    <col min="4106" max="4106" width="14.625" style="1" customWidth="1"/>
    <col min="4107" max="4107" width="12.75" style="1" customWidth="1"/>
    <col min="4108" max="4108" width="0" style="1" hidden="1" customWidth="1"/>
    <col min="4109" max="4109" width="16.625" style="1" customWidth="1"/>
    <col min="4110" max="4341" width="9" style="1"/>
    <col min="4342" max="4348" width="2" style="1" customWidth="1"/>
    <col min="4349" max="4349" width="2.125" style="1" customWidth="1"/>
    <col min="4350" max="4350" width="19.25" style="1" customWidth="1"/>
    <col min="4351" max="4354" width="12.75" style="1" customWidth="1"/>
    <col min="4355" max="4355" width="0" style="1" hidden="1" customWidth="1"/>
    <col min="4356" max="4356" width="14.625" style="1" customWidth="1"/>
    <col min="4357" max="4357" width="12.75" style="1" customWidth="1"/>
    <col min="4358" max="4359" width="0" style="1" hidden="1" customWidth="1"/>
    <col min="4360" max="4360" width="12.75" style="1" customWidth="1"/>
    <col min="4361" max="4361" width="0" style="1" hidden="1" customWidth="1"/>
    <col min="4362" max="4362" width="14.625" style="1" customWidth="1"/>
    <col min="4363" max="4363" width="12.75" style="1" customWidth="1"/>
    <col min="4364" max="4364" width="0" style="1" hidden="1" customWidth="1"/>
    <col min="4365" max="4365" width="16.625" style="1" customWidth="1"/>
    <col min="4366" max="4597" width="9" style="1"/>
    <col min="4598" max="4604" width="2" style="1" customWidth="1"/>
    <col min="4605" max="4605" width="2.125" style="1" customWidth="1"/>
    <col min="4606" max="4606" width="19.25" style="1" customWidth="1"/>
    <col min="4607" max="4610" width="12.75" style="1" customWidth="1"/>
    <col min="4611" max="4611" width="0" style="1" hidden="1" customWidth="1"/>
    <col min="4612" max="4612" width="14.625" style="1" customWidth="1"/>
    <col min="4613" max="4613" width="12.75" style="1" customWidth="1"/>
    <col min="4614" max="4615" width="0" style="1" hidden="1" customWidth="1"/>
    <col min="4616" max="4616" width="12.75" style="1" customWidth="1"/>
    <col min="4617" max="4617" width="0" style="1" hidden="1" customWidth="1"/>
    <col min="4618" max="4618" width="14.625" style="1" customWidth="1"/>
    <col min="4619" max="4619" width="12.75" style="1" customWidth="1"/>
    <col min="4620" max="4620" width="0" style="1" hidden="1" customWidth="1"/>
    <col min="4621" max="4621" width="16.625" style="1" customWidth="1"/>
    <col min="4622" max="4853" width="9" style="1"/>
    <col min="4854" max="4860" width="2" style="1" customWidth="1"/>
    <col min="4861" max="4861" width="2.125" style="1" customWidth="1"/>
    <col min="4862" max="4862" width="19.25" style="1" customWidth="1"/>
    <col min="4863" max="4866" width="12.75" style="1" customWidth="1"/>
    <col min="4867" max="4867" width="0" style="1" hidden="1" customWidth="1"/>
    <col min="4868" max="4868" width="14.625" style="1" customWidth="1"/>
    <col min="4869" max="4869" width="12.75" style="1" customWidth="1"/>
    <col min="4870" max="4871" width="0" style="1" hidden="1" customWidth="1"/>
    <col min="4872" max="4872" width="12.75" style="1" customWidth="1"/>
    <col min="4873" max="4873" width="0" style="1" hidden="1" customWidth="1"/>
    <col min="4874" max="4874" width="14.625" style="1" customWidth="1"/>
    <col min="4875" max="4875" width="12.75" style="1" customWidth="1"/>
    <col min="4876" max="4876" width="0" style="1" hidden="1" customWidth="1"/>
    <col min="4877" max="4877" width="16.625" style="1" customWidth="1"/>
    <col min="4878" max="5109" width="9" style="1"/>
    <col min="5110" max="5116" width="2" style="1" customWidth="1"/>
    <col min="5117" max="5117" width="2.125" style="1" customWidth="1"/>
    <col min="5118" max="5118" width="19.25" style="1" customWidth="1"/>
    <col min="5119" max="5122" width="12.75" style="1" customWidth="1"/>
    <col min="5123" max="5123" width="0" style="1" hidden="1" customWidth="1"/>
    <col min="5124" max="5124" width="14.625" style="1" customWidth="1"/>
    <col min="5125" max="5125" width="12.75" style="1" customWidth="1"/>
    <col min="5126" max="5127" width="0" style="1" hidden="1" customWidth="1"/>
    <col min="5128" max="5128" width="12.75" style="1" customWidth="1"/>
    <col min="5129" max="5129" width="0" style="1" hidden="1" customWidth="1"/>
    <col min="5130" max="5130" width="14.625" style="1" customWidth="1"/>
    <col min="5131" max="5131" width="12.75" style="1" customWidth="1"/>
    <col min="5132" max="5132" width="0" style="1" hidden="1" customWidth="1"/>
    <col min="5133" max="5133" width="16.625" style="1" customWidth="1"/>
    <col min="5134" max="5365" width="9" style="1"/>
    <col min="5366" max="5372" width="2" style="1" customWidth="1"/>
    <col min="5373" max="5373" width="2.125" style="1" customWidth="1"/>
    <col min="5374" max="5374" width="19.25" style="1" customWidth="1"/>
    <col min="5375" max="5378" width="12.75" style="1" customWidth="1"/>
    <col min="5379" max="5379" width="0" style="1" hidden="1" customWidth="1"/>
    <col min="5380" max="5380" width="14.625" style="1" customWidth="1"/>
    <col min="5381" max="5381" width="12.75" style="1" customWidth="1"/>
    <col min="5382" max="5383" width="0" style="1" hidden="1" customWidth="1"/>
    <col min="5384" max="5384" width="12.75" style="1" customWidth="1"/>
    <col min="5385" max="5385" width="0" style="1" hidden="1" customWidth="1"/>
    <col min="5386" max="5386" width="14.625" style="1" customWidth="1"/>
    <col min="5387" max="5387" width="12.75" style="1" customWidth="1"/>
    <col min="5388" max="5388" width="0" style="1" hidden="1" customWidth="1"/>
    <col min="5389" max="5389" width="16.625" style="1" customWidth="1"/>
    <col min="5390" max="5621" width="9" style="1"/>
    <col min="5622" max="5628" width="2" style="1" customWidth="1"/>
    <col min="5629" max="5629" width="2.125" style="1" customWidth="1"/>
    <col min="5630" max="5630" width="19.25" style="1" customWidth="1"/>
    <col min="5631" max="5634" width="12.75" style="1" customWidth="1"/>
    <col min="5635" max="5635" width="0" style="1" hidden="1" customWidth="1"/>
    <col min="5636" max="5636" width="14.625" style="1" customWidth="1"/>
    <col min="5637" max="5637" width="12.75" style="1" customWidth="1"/>
    <col min="5638" max="5639" width="0" style="1" hidden="1" customWidth="1"/>
    <col min="5640" max="5640" width="12.75" style="1" customWidth="1"/>
    <col min="5641" max="5641" width="0" style="1" hidden="1" customWidth="1"/>
    <col min="5642" max="5642" width="14.625" style="1" customWidth="1"/>
    <col min="5643" max="5643" width="12.75" style="1" customWidth="1"/>
    <col min="5644" max="5644" width="0" style="1" hidden="1" customWidth="1"/>
    <col min="5645" max="5645" width="16.625" style="1" customWidth="1"/>
    <col min="5646" max="5877" width="9" style="1"/>
    <col min="5878" max="5884" width="2" style="1" customWidth="1"/>
    <col min="5885" max="5885" width="2.125" style="1" customWidth="1"/>
    <col min="5886" max="5886" width="19.25" style="1" customWidth="1"/>
    <col min="5887" max="5890" width="12.75" style="1" customWidth="1"/>
    <col min="5891" max="5891" width="0" style="1" hidden="1" customWidth="1"/>
    <col min="5892" max="5892" width="14.625" style="1" customWidth="1"/>
    <col min="5893" max="5893" width="12.75" style="1" customWidth="1"/>
    <col min="5894" max="5895" width="0" style="1" hidden="1" customWidth="1"/>
    <col min="5896" max="5896" width="12.75" style="1" customWidth="1"/>
    <col min="5897" max="5897" width="0" style="1" hidden="1" customWidth="1"/>
    <col min="5898" max="5898" width="14.625" style="1" customWidth="1"/>
    <col min="5899" max="5899" width="12.75" style="1" customWidth="1"/>
    <col min="5900" max="5900" width="0" style="1" hidden="1" customWidth="1"/>
    <col min="5901" max="5901" width="16.625" style="1" customWidth="1"/>
    <col min="5902" max="6133" width="9" style="1"/>
    <col min="6134" max="6140" width="2" style="1" customWidth="1"/>
    <col min="6141" max="6141" width="2.125" style="1" customWidth="1"/>
    <col min="6142" max="6142" width="19.25" style="1" customWidth="1"/>
    <col min="6143" max="6146" width="12.75" style="1" customWidth="1"/>
    <col min="6147" max="6147" width="0" style="1" hidden="1" customWidth="1"/>
    <col min="6148" max="6148" width="14.625" style="1" customWidth="1"/>
    <col min="6149" max="6149" width="12.75" style="1" customWidth="1"/>
    <col min="6150" max="6151" width="0" style="1" hidden="1" customWidth="1"/>
    <col min="6152" max="6152" width="12.75" style="1" customWidth="1"/>
    <col min="6153" max="6153" width="0" style="1" hidden="1" customWidth="1"/>
    <col min="6154" max="6154" width="14.625" style="1" customWidth="1"/>
    <col min="6155" max="6155" width="12.75" style="1" customWidth="1"/>
    <col min="6156" max="6156" width="0" style="1" hidden="1" customWidth="1"/>
    <col min="6157" max="6157" width="16.625" style="1" customWidth="1"/>
    <col min="6158" max="6389" width="9" style="1"/>
    <col min="6390" max="6396" width="2" style="1" customWidth="1"/>
    <col min="6397" max="6397" width="2.125" style="1" customWidth="1"/>
    <col min="6398" max="6398" width="19.25" style="1" customWidth="1"/>
    <col min="6399" max="6402" width="12.75" style="1" customWidth="1"/>
    <col min="6403" max="6403" width="0" style="1" hidden="1" customWidth="1"/>
    <col min="6404" max="6404" width="14.625" style="1" customWidth="1"/>
    <col min="6405" max="6405" width="12.75" style="1" customWidth="1"/>
    <col min="6406" max="6407" width="0" style="1" hidden="1" customWidth="1"/>
    <col min="6408" max="6408" width="12.75" style="1" customWidth="1"/>
    <col min="6409" max="6409" width="0" style="1" hidden="1" customWidth="1"/>
    <col min="6410" max="6410" width="14.625" style="1" customWidth="1"/>
    <col min="6411" max="6411" width="12.75" style="1" customWidth="1"/>
    <col min="6412" max="6412" width="0" style="1" hidden="1" customWidth="1"/>
    <col min="6413" max="6413" width="16.625" style="1" customWidth="1"/>
    <col min="6414" max="6645" width="9" style="1"/>
    <col min="6646" max="6652" width="2" style="1" customWidth="1"/>
    <col min="6653" max="6653" width="2.125" style="1" customWidth="1"/>
    <col min="6654" max="6654" width="19.25" style="1" customWidth="1"/>
    <col min="6655" max="6658" width="12.75" style="1" customWidth="1"/>
    <col min="6659" max="6659" width="0" style="1" hidden="1" customWidth="1"/>
    <col min="6660" max="6660" width="14.625" style="1" customWidth="1"/>
    <col min="6661" max="6661" width="12.75" style="1" customWidth="1"/>
    <col min="6662" max="6663" width="0" style="1" hidden="1" customWidth="1"/>
    <col min="6664" max="6664" width="12.75" style="1" customWidth="1"/>
    <col min="6665" max="6665" width="0" style="1" hidden="1" customWidth="1"/>
    <col min="6666" max="6666" width="14.625" style="1" customWidth="1"/>
    <col min="6667" max="6667" width="12.75" style="1" customWidth="1"/>
    <col min="6668" max="6668" width="0" style="1" hidden="1" customWidth="1"/>
    <col min="6669" max="6669" width="16.625" style="1" customWidth="1"/>
    <col min="6670" max="6901" width="9" style="1"/>
    <col min="6902" max="6908" width="2" style="1" customWidth="1"/>
    <col min="6909" max="6909" width="2.125" style="1" customWidth="1"/>
    <col min="6910" max="6910" width="19.25" style="1" customWidth="1"/>
    <col min="6911" max="6914" width="12.75" style="1" customWidth="1"/>
    <col min="6915" max="6915" width="0" style="1" hidden="1" customWidth="1"/>
    <col min="6916" max="6916" width="14.625" style="1" customWidth="1"/>
    <col min="6917" max="6917" width="12.75" style="1" customWidth="1"/>
    <col min="6918" max="6919" width="0" style="1" hidden="1" customWidth="1"/>
    <col min="6920" max="6920" width="12.75" style="1" customWidth="1"/>
    <col min="6921" max="6921" width="0" style="1" hidden="1" customWidth="1"/>
    <col min="6922" max="6922" width="14.625" style="1" customWidth="1"/>
    <col min="6923" max="6923" width="12.75" style="1" customWidth="1"/>
    <col min="6924" max="6924" width="0" style="1" hidden="1" customWidth="1"/>
    <col min="6925" max="6925" width="16.625" style="1" customWidth="1"/>
    <col min="6926" max="7157" width="9" style="1"/>
    <col min="7158" max="7164" width="2" style="1" customWidth="1"/>
    <col min="7165" max="7165" width="2.125" style="1" customWidth="1"/>
    <col min="7166" max="7166" width="19.25" style="1" customWidth="1"/>
    <col min="7167" max="7170" width="12.75" style="1" customWidth="1"/>
    <col min="7171" max="7171" width="0" style="1" hidden="1" customWidth="1"/>
    <col min="7172" max="7172" width="14.625" style="1" customWidth="1"/>
    <col min="7173" max="7173" width="12.75" style="1" customWidth="1"/>
    <col min="7174" max="7175" width="0" style="1" hidden="1" customWidth="1"/>
    <col min="7176" max="7176" width="12.75" style="1" customWidth="1"/>
    <col min="7177" max="7177" width="0" style="1" hidden="1" customWidth="1"/>
    <col min="7178" max="7178" width="14.625" style="1" customWidth="1"/>
    <col min="7179" max="7179" width="12.75" style="1" customWidth="1"/>
    <col min="7180" max="7180" width="0" style="1" hidden="1" customWidth="1"/>
    <col min="7181" max="7181" width="16.625" style="1" customWidth="1"/>
    <col min="7182" max="7413" width="9" style="1"/>
    <col min="7414" max="7420" width="2" style="1" customWidth="1"/>
    <col min="7421" max="7421" width="2.125" style="1" customWidth="1"/>
    <col min="7422" max="7422" width="19.25" style="1" customWidth="1"/>
    <col min="7423" max="7426" width="12.75" style="1" customWidth="1"/>
    <col min="7427" max="7427" width="0" style="1" hidden="1" customWidth="1"/>
    <col min="7428" max="7428" width="14.625" style="1" customWidth="1"/>
    <col min="7429" max="7429" width="12.75" style="1" customWidth="1"/>
    <col min="7430" max="7431" width="0" style="1" hidden="1" customWidth="1"/>
    <col min="7432" max="7432" width="12.75" style="1" customWidth="1"/>
    <col min="7433" max="7433" width="0" style="1" hidden="1" customWidth="1"/>
    <col min="7434" max="7434" width="14.625" style="1" customWidth="1"/>
    <col min="7435" max="7435" width="12.75" style="1" customWidth="1"/>
    <col min="7436" max="7436" width="0" style="1" hidden="1" customWidth="1"/>
    <col min="7437" max="7437" width="16.625" style="1" customWidth="1"/>
    <col min="7438" max="7669" width="9" style="1"/>
    <col min="7670" max="7676" width="2" style="1" customWidth="1"/>
    <col min="7677" max="7677" width="2.125" style="1" customWidth="1"/>
    <col min="7678" max="7678" width="19.25" style="1" customWidth="1"/>
    <col min="7679" max="7682" width="12.75" style="1" customWidth="1"/>
    <col min="7683" max="7683" width="0" style="1" hidden="1" customWidth="1"/>
    <col min="7684" max="7684" width="14.625" style="1" customWidth="1"/>
    <col min="7685" max="7685" width="12.75" style="1" customWidth="1"/>
    <col min="7686" max="7687" width="0" style="1" hidden="1" customWidth="1"/>
    <col min="7688" max="7688" width="12.75" style="1" customWidth="1"/>
    <col min="7689" max="7689" width="0" style="1" hidden="1" customWidth="1"/>
    <col min="7690" max="7690" width="14.625" style="1" customWidth="1"/>
    <col min="7691" max="7691" width="12.75" style="1" customWidth="1"/>
    <col min="7692" max="7692" width="0" style="1" hidden="1" customWidth="1"/>
    <col min="7693" max="7693" width="16.625" style="1" customWidth="1"/>
    <col min="7694" max="7925" width="9" style="1"/>
    <col min="7926" max="7932" width="2" style="1" customWidth="1"/>
    <col min="7933" max="7933" width="2.125" style="1" customWidth="1"/>
    <col min="7934" max="7934" width="19.25" style="1" customWidth="1"/>
    <col min="7935" max="7938" width="12.75" style="1" customWidth="1"/>
    <col min="7939" max="7939" width="0" style="1" hidden="1" customWidth="1"/>
    <col min="7940" max="7940" width="14.625" style="1" customWidth="1"/>
    <col min="7941" max="7941" width="12.75" style="1" customWidth="1"/>
    <col min="7942" max="7943" width="0" style="1" hidden="1" customWidth="1"/>
    <col min="7944" max="7944" width="12.75" style="1" customWidth="1"/>
    <col min="7945" max="7945" width="0" style="1" hidden="1" customWidth="1"/>
    <col min="7946" max="7946" width="14.625" style="1" customWidth="1"/>
    <col min="7947" max="7947" width="12.75" style="1" customWidth="1"/>
    <col min="7948" max="7948" width="0" style="1" hidden="1" customWidth="1"/>
    <col min="7949" max="7949" width="16.625" style="1" customWidth="1"/>
    <col min="7950" max="8181" width="9" style="1"/>
    <col min="8182" max="8188" width="2" style="1" customWidth="1"/>
    <col min="8189" max="8189" width="2.125" style="1" customWidth="1"/>
    <col min="8190" max="8190" width="19.25" style="1" customWidth="1"/>
    <col min="8191" max="8194" width="12.75" style="1" customWidth="1"/>
    <col min="8195" max="8195" width="0" style="1" hidden="1" customWidth="1"/>
    <col min="8196" max="8196" width="14.625" style="1" customWidth="1"/>
    <col min="8197" max="8197" width="12.75" style="1" customWidth="1"/>
    <col min="8198" max="8199" width="0" style="1" hidden="1" customWidth="1"/>
    <col min="8200" max="8200" width="12.75" style="1" customWidth="1"/>
    <col min="8201" max="8201" width="0" style="1" hidden="1" customWidth="1"/>
    <col min="8202" max="8202" width="14.625" style="1" customWidth="1"/>
    <col min="8203" max="8203" width="12.75" style="1" customWidth="1"/>
    <col min="8204" max="8204" width="0" style="1" hidden="1" customWidth="1"/>
    <col min="8205" max="8205" width="16.625" style="1" customWidth="1"/>
    <col min="8206" max="8437" width="9" style="1"/>
    <col min="8438" max="8444" width="2" style="1" customWidth="1"/>
    <col min="8445" max="8445" width="2.125" style="1" customWidth="1"/>
    <col min="8446" max="8446" width="19.25" style="1" customWidth="1"/>
    <col min="8447" max="8450" width="12.75" style="1" customWidth="1"/>
    <col min="8451" max="8451" width="0" style="1" hidden="1" customWidth="1"/>
    <col min="8452" max="8452" width="14.625" style="1" customWidth="1"/>
    <col min="8453" max="8453" width="12.75" style="1" customWidth="1"/>
    <col min="8454" max="8455" width="0" style="1" hidden="1" customWidth="1"/>
    <col min="8456" max="8456" width="12.75" style="1" customWidth="1"/>
    <col min="8457" max="8457" width="0" style="1" hidden="1" customWidth="1"/>
    <col min="8458" max="8458" width="14.625" style="1" customWidth="1"/>
    <col min="8459" max="8459" width="12.75" style="1" customWidth="1"/>
    <col min="8460" max="8460" width="0" style="1" hidden="1" customWidth="1"/>
    <col min="8461" max="8461" width="16.625" style="1" customWidth="1"/>
    <col min="8462" max="8693" width="9" style="1"/>
    <col min="8694" max="8700" width="2" style="1" customWidth="1"/>
    <col min="8701" max="8701" width="2.125" style="1" customWidth="1"/>
    <col min="8702" max="8702" width="19.25" style="1" customWidth="1"/>
    <col min="8703" max="8706" width="12.75" style="1" customWidth="1"/>
    <col min="8707" max="8707" width="0" style="1" hidden="1" customWidth="1"/>
    <col min="8708" max="8708" width="14.625" style="1" customWidth="1"/>
    <col min="8709" max="8709" width="12.75" style="1" customWidth="1"/>
    <col min="8710" max="8711" width="0" style="1" hidden="1" customWidth="1"/>
    <col min="8712" max="8712" width="12.75" style="1" customWidth="1"/>
    <col min="8713" max="8713" width="0" style="1" hidden="1" customWidth="1"/>
    <col min="8714" max="8714" width="14.625" style="1" customWidth="1"/>
    <col min="8715" max="8715" width="12.75" style="1" customWidth="1"/>
    <col min="8716" max="8716" width="0" style="1" hidden="1" customWidth="1"/>
    <col min="8717" max="8717" width="16.625" style="1" customWidth="1"/>
    <col min="8718" max="8949" width="9" style="1"/>
    <col min="8950" max="8956" width="2" style="1" customWidth="1"/>
    <col min="8957" max="8957" width="2.125" style="1" customWidth="1"/>
    <col min="8958" max="8958" width="19.25" style="1" customWidth="1"/>
    <col min="8959" max="8962" width="12.75" style="1" customWidth="1"/>
    <col min="8963" max="8963" width="0" style="1" hidden="1" customWidth="1"/>
    <col min="8964" max="8964" width="14.625" style="1" customWidth="1"/>
    <col min="8965" max="8965" width="12.75" style="1" customWidth="1"/>
    <col min="8966" max="8967" width="0" style="1" hidden="1" customWidth="1"/>
    <col min="8968" max="8968" width="12.75" style="1" customWidth="1"/>
    <col min="8969" max="8969" width="0" style="1" hidden="1" customWidth="1"/>
    <col min="8970" max="8970" width="14.625" style="1" customWidth="1"/>
    <col min="8971" max="8971" width="12.75" style="1" customWidth="1"/>
    <col min="8972" max="8972" width="0" style="1" hidden="1" customWidth="1"/>
    <col min="8973" max="8973" width="16.625" style="1" customWidth="1"/>
    <col min="8974" max="9205" width="9" style="1"/>
    <col min="9206" max="9212" width="2" style="1" customWidth="1"/>
    <col min="9213" max="9213" width="2.125" style="1" customWidth="1"/>
    <col min="9214" max="9214" width="19.25" style="1" customWidth="1"/>
    <col min="9215" max="9218" width="12.75" style="1" customWidth="1"/>
    <col min="9219" max="9219" width="0" style="1" hidden="1" customWidth="1"/>
    <col min="9220" max="9220" width="14.625" style="1" customWidth="1"/>
    <col min="9221" max="9221" width="12.75" style="1" customWidth="1"/>
    <col min="9222" max="9223" width="0" style="1" hidden="1" customWidth="1"/>
    <col min="9224" max="9224" width="12.75" style="1" customWidth="1"/>
    <col min="9225" max="9225" width="0" style="1" hidden="1" customWidth="1"/>
    <col min="9226" max="9226" width="14.625" style="1" customWidth="1"/>
    <col min="9227" max="9227" width="12.75" style="1" customWidth="1"/>
    <col min="9228" max="9228" width="0" style="1" hidden="1" customWidth="1"/>
    <col min="9229" max="9229" width="16.625" style="1" customWidth="1"/>
    <col min="9230" max="9461" width="9" style="1"/>
    <col min="9462" max="9468" width="2" style="1" customWidth="1"/>
    <col min="9469" max="9469" width="2.125" style="1" customWidth="1"/>
    <col min="9470" max="9470" width="19.25" style="1" customWidth="1"/>
    <col min="9471" max="9474" width="12.75" style="1" customWidth="1"/>
    <col min="9475" max="9475" width="0" style="1" hidden="1" customWidth="1"/>
    <col min="9476" max="9476" width="14.625" style="1" customWidth="1"/>
    <col min="9477" max="9477" width="12.75" style="1" customWidth="1"/>
    <col min="9478" max="9479" width="0" style="1" hidden="1" customWidth="1"/>
    <col min="9480" max="9480" width="12.75" style="1" customWidth="1"/>
    <col min="9481" max="9481" width="0" style="1" hidden="1" customWidth="1"/>
    <col min="9482" max="9482" width="14.625" style="1" customWidth="1"/>
    <col min="9483" max="9483" width="12.75" style="1" customWidth="1"/>
    <col min="9484" max="9484" width="0" style="1" hidden="1" customWidth="1"/>
    <col min="9485" max="9485" width="16.625" style="1" customWidth="1"/>
    <col min="9486" max="9717" width="9" style="1"/>
    <col min="9718" max="9724" width="2" style="1" customWidth="1"/>
    <col min="9725" max="9725" width="2.125" style="1" customWidth="1"/>
    <col min="9726" max="9726" width="19.25" style="1" customWidth="1"/>
    <col min="9727" max="9730" width="12.75" style="1" customWidth="1"/>
    <col min="9731" max="9731" width="0" style="1" hidden="1" customWidth="1"/>
    <col min="9732" max="9732" width="14.625" style="1" customWidth="1"/>
    <col min="9733" max="9733" width="12.75" style="1" customWidth="1"/>
    <col min="9734" max="9735" width="0" style="1" hidden="1" customWidth="1"/>
    <col min="9736" max="9736" width="12.75" style="1" customWidth="1"/>
    <col min="9737" max="9737" width="0" style="1" hidden="1" customWidth="1"/>
    <col min="9738" max="9738" width="14.625" style="1" customWidth="1"/>
    <col min="9739" max="9739" width="12.75" style="1" customWidth="1"/>
    <col min="9740" max="9740" width="0" style="1" hidden="1" customWidth="1"/>
    <col min="9741" max="9741" width="16.625" style="1" customWidth="1"/>
    <col min="9742" max="9973" width="9" style="1"/>
    <col min="9974" max="9980" width="2" style="1" customWidth="1"/>
    <col min="9981" max="9981" width="2.125" style="1" customWidth="1"/>
    <col min="9982" max="9982" width="19.25" style="1" customWidth="1"/>
    <col min="9983" max="9986" width="12.75" style="1" customWidth="1"/>
    <col min="9987" max="9987" width="0" style="1" hidden="1" customWidth="1"/>
    <col min="9988" max="9988" width="14.625" style="1" customWidth="1"/>
    <col min="9989" max="9989" width="12.75" style="1" customWidth="1"/>
    <col min="9990" max="9991" width="0" style="1" hidden="1" customWidth="1"/>
    <col min="9992" max="9992" width="12.75" style="1" customWidth="1"/>
    <col min="9993" max="9993" width="0" style="1" hidden="1" customWidth="1"/>
    <col min="9994" max="9994" width="14.625" style="1" customWidth="1"/>
    <col min="9995" max="9995" width="12.75" style="1" customWidth="1"/>
    <col min="9996" max="9996" width="0" style="1" hidden="1" customWidth="1"/>
    <col min="9997" max="9997" width="16.625" style="1" customWidth="1"/>
    <col min="9998" max="10229" width="9" style="1"/>
    <col min="10230" max="10236" width="2" style="1" customWidth="1"/>
    <col min="10237" max="10237" width="2.125" style="1" customWidth="1"/>
    <col min="10238" max="10238" width="19.25" style="1" customWidth="1"/>
    <col min="10239" max="10242" width="12.75" style="1" customWidth="1"/>
    <col min="10243" max="10243" width="0" style="1" hidden="1" customWidth="1"/>
    <col min="10244" max="10244" width="14.625" style="1" customWidth="1"/>
    <col min="10245" max="10245" width="12.75" style="1" customWidth="1"/>
    <col min="10246" max="10247" width="0" style="1" hidden="1" customWidth="1"/>
    <col min="10248" max="10248" width="12.75" style="1" customWidth="1"/>
    <col min="10249" max="10249" width="0" style="1" hidden="1" customWidth="1"/>
    <col min="10250" max="10250" width="14.625" style="1" customWidth="1"/>
    <col min="10251" max="10251" width="12.75" style="1" customWidth="1"/>
    <col min="10252" max="10252" width="0" style="1" hidden="1" customWidth="1"/>
    <col min="10253" max="10253" width="16.625" style="1" customWidth="1"/>
    <col min="10254" max="10485" width="9" style="1"/>
    <col min="10486" max="10492" width="2" style="1" customWidth="1"/>
    <col min="10493" max="10493" width="2.125" style="1" customWidth="1"/>
    <col min="10494" max="10494" width="19.25" style="1" customWidth="1"/>
    <col min="10495" max="10498" width="12.75" style="1" customWidth="1"/>
    <col min="10499" max="10499" width="0" style="1" hidden="1" customWidth="1"/>
    <col min="10500" max="10500" width="14.625" style="1" customWidth="1"/>
    <col min="10501" max="10501" width="12.75" style="1" customWidth="1"/>
    <col min="10502" max="10503" width="0" style="1" hidden="1" customWidth="1"/>
    <col min="10504" max="10504" width="12.75" style="1" customWidth="1"/>
    <col min="10505" max="10505" width="0" style="1" hidden="1" customWidth="1"/>
    <col min="10506" max="10506" width="14.625" style="1" customWidth="1"/>
    <col min="10507" max="10507" width="12.75" style="1" customWidth="1"/>
    <col min="10508" max="10508" width="0" style="1" hidden="1" customWidth="1"/>
    <col min="10509" max="10509" width="16.625" style="1" customWidth="1"/>
    <col min="10510" max="10741" width="9" style="1"/>
    <col min="10742" max="10748" width="2" style="1" customWidth="1"/>
    <col min="10749" max="10749" width="2.125" style="1" customWidth="1"/>
    <col min="10750" max="10750" width="19.25" style="1" customWidth="1"/>
    <col min="10751" max="10754" width="12.75" style="1" customWidth="1"/>
    <col min="10755" max="10755" width="0" style="1" hidden="1" customWidth="1"/>
    <col min="10756" max="10756" width="14.625" style="1" customWidth="1"/>
    <col min="10757" max="10757" width="12.75" style="1" customWidth="1"/>
    <col min="10758" max="10759" width="0" style="1" hidden="1" customWidth="1"/>
    <col min="10760" max="10760" width="12.75" style="1" customWidth="1"/>
    <col min="10761" max="10761" width="0" style="1" hidden="1" customWidth="1"/>
    <col min="10762" max="10762" width="14.625" style="1" customWidth="1"/>
    <col min="10763" max="10763" width="12.75" style="1" customWidth="1"/>
    <col min="10764" max="10764" width="0" style="1" hidden="1" customWidth="1"/>
    <col min="10765" max="10765" width="16.625" style="1" customWidth="1"/>
    <col min="10766" max="10997" width="9" style="1"/>
    <col min="10998" max="11004" width="2" style="1" customWidth="1"/>
    <col min="11005" max="11005" width="2.125" style="1" customWidth="1"/>
    <col min="11006" max="11006" width="19.25" style="1" customWidth="1"/>
    <col min="11007" max="11010" width="12.75" style="1" customWidth="1"/>
    <col min="11011" max="11011" width="0" style="1" hidden="1" customWidth="1"/>
    <col min="11012" max="11012" width="14.625" style="1" customWidth="1"/>
    <col min="11013" max="11013" width="12.75" style="1" customWidth="1"/>
    <col min="11014" max="11015" width="0" style="1" hidden="1" customWidth="1"/>
    <col min="11016" max="11016" width="12.75" style="1" customWidth="1"/>
    <col min="11017" max="11017" width="0" style="1" hidden="1" customWidth="1"/>
    <col min="11018" max="11018" width="14.625" style="1" customWidth="1"/>
    <col min="11019" max="11019" width="12.75" style="1" customWidth="1"/>
    <col min="11020" max="11020" width="0" style="1" hidden="1" customWidth="1"/>
    <col min="11021" max="11021" width="16.625" style="1" customWidth="1"/>
    <col min="11022" max="11253" width="9" style="1"/>
    <col min="11254" max="11260" width="2" style="1" customWidth="1"/>
    <col min="11261" max="11261" width="2.125" style="1" customWidth="1"/>
    <col min="11262" max="11262" width="19.25" style="1" customWidth="1"/>
    <col min="11263" max="11266" width="12.75" style="1" customWidth="1"/>
    <col min="11267" max="11267" width="0" style="1" hidden="1" customWidth="1"/>
    <col min="11268" max="11268" width="14.625" style="1" customWidth="1"/>
    <col min="11269" max="11269" width="12.75" style="1" customWidth="1"/>
    <col min="11270" max="11271" width="0" style="1" hidden="1" customWidth="1"/>
    <col min="11272" max="11272" width="12.75" style="1" customWidth="1"/>
    <col min="11273" max="11273" width="0" style="1" hidden="1" customWidth="1"/>
    <col min="11274" max="11274" width="14.625" style="1" customWidth="1"/>
    <col min="11275" max="11275" width="12.75" style="1" customWidth="1"/>
    <col min="11276" max="11276" width="0" style="1" hidden="1" customWidth="1"/>
    <col min="11277" max="11277" width="16.625" style="1" customWidth="1"/>
    <col min="11278" max="11509" width="9" style="1"/>
    <col min="11510" max="11516" width="2" style="1" customWidth="1"/>
    <col min="11517" max="11517" width="2.125" style="1" customWidth="1"/>
    <col min="11518" max="11518" width="19.25" style="1" customWidth="1"/>
    <col min="11519" max="11522" width="12.75" style="1" customWidth="1"/>
    <col min="11523" max="11523" width="0" style="1" hidden="1" customWidth="1"/>
    <col min="11524" max="11524" width="14.625" style="1" customWidth="1"/>
    <col min="11525" max="11525" width="12.75" style="1" customWidth="1"/>
    <col min="11526" max="11527" width="0" style="1" hidden="1" customWidth="1"/>
    <col min="11528" max="11528" width="12.75" style="1" customWidth="1"/>
    <col min="11529" max="11529" width="0" style="1" hidden="1" customWidth="1"/>
    <col min="11530" max="11530" width="14.625" style="1" customWidth="1"/>
    <col min="11531" max="11531" width="12.75" style="1" customWidth="1"/>
    <col min="11532" max="11532" width="0" style="1" hidden="1" customWidth="1"/>
    <col min="11533" max="11533" width="16.625" style="1" customWidth="1"/>
    <col min="11534" max="11765" width="9" style="1"/>
    <col min="11766" max="11772" width="2" style="1" customWidth="1"/>
    <col min="11773" max="11773" width="2.125" style="1" customWidth="1"/>
    <col min="11774" max="11774" width="19.25" style="1" customWidth="1"/>
    <col min="11775" max="11778" width="12.75" style="1" customWidth="1"/>
    <col min="11779" max="11779" width="0" style="1" hidden="1" customWidth="1"/>
    <col min="11780" max="11780" width="14.625" style="1" customWidth="1"/>
    <col min="11781" max="11781" width="12.75" style="1" customWidth="1"/>
    <col min="11782" max="11783" width="0" style="1" hidden="1" customWidth="1"/>
    <col min="11784" max="11784" width="12.75" style="1" customWidth="1"/>
    <col min="11785" max="11785" width="0" style="1" hidden="1" customWidth="1"/>
    <col min="11786" max="11786" width="14.625" style="1" customWidth="1"/>
    <col min="11787" max="11787" width="12.75" style="1" customWidth="1"/>
    <col min="11788" max="11788" width="0" style="1" hidden="1" customWidth="1"/>
    <col min="11789" max="11789" width="16.625" style="1" customWidth="1"/>
    <col min="11790" max="12021" width="9" style="1"/>
    <col min="12022" max="12028" width="2" style="1" customWidth="1"/>
    <col min="12029" max="12029" width="2.125" style="1" customWidth="1"/>
    <col min="12030" max="12030" width="19.25" style="1" customWidth="1"/>
    <col min="12031" max="12034" width="12.75" style="1" customWidth="1"/>
    <col min="12035" max="12035" width="0" style="1" hidden="1" customWidth="1"/>
    <col min="12036" max="12036" width="14.625" style="1" customWidth="1"/>
    <col min="12037" max="12037" width="12.75" style="1" customWidth="1"/>
    <col min="12038" max="12039" width="0" style="1" hidden="1" customWidth="1"/>
    <col min="12040" max="12040" width="12.75" style="1" customWidth="1"/>
    <col min="12041" max="12041" width="0" style="1" hidden="1" customWidth="1"/>
    <col min="12042" max="12042" width="14.625" style="1" customWidth="1"/>
    <col min="12043" max="12043" width="12.75" style="1" customWidth="1"/>
    <col min="12044" max="12044" width="0" style="1" hidden="1" customWidth="1"/>
    <col min="12045" max="12045" width="16.625" style="1" customWidth="1"/>
    <col min="12046" max="12277" width="9" style="1"/>
    <col min="12278" max="12284" width="2" style="1" customWidth="1"/>
    <col min="12285" max="12285" width="2.125" style="1" customWidth="1"/>
    <col min="12286" max="12286" width="19.25" style="1" customWidth="1"/>
    <col min="12287" max="12290" width="12.75" style="1" customWidth="1"/>
    <col min="12291" max="12291" width="0" style="1" hidden="1" customWidth="1"/>
    <col min="12292" max="12292" width="14.625" style="1" customWidth="1"/>
    <col min="12293" max="12293" width="12.75" style="1" customWidth="1"/>
    <col min="12294" max="12295" width="0" style="1" hidden="1" customWidth="1"/>
    <col min="12296" max="12296" width="12.75" style="1" customWidth="1"/>
    <col min="12297" max="12297" width="0" style="1" hidden="1" customWidth="1"/>
    <col min="12298" max="12298" width="14.625" style="1" customWidth="1"/>
    <col min="12299" max="12299" width="12.75" style="1" customWidth="1"/>
    <col min="12300" max="12300" width="0" style="1" hidden="1" customWidth="1"/>
    <col min="12301" max="12301" width="16.625" style="1" customWidth="1"/>
    <col min="12302" max="12533" width="9" style="1"/>
    <col min="12534" max="12540" width="2" style="1" customWidth="1"/>
    <col min="12541" max="12541" width="2.125" style="1" customWidth="1"/>
    <col min="12542" max="12542" width="19.25" style="1" customWidth="1"/>
    <col min="12543" max="12546" width="12.75" style="1" customWidth="1"/>
    <col min="12547" max="12547" width="0" style="1" hidden="1" customWidth="1"/>
    <col min="12548" max="12548" width="14.625" style="1" customWidth="1"/>
    <col min="12549" max="12549" width="12.75" style="1" customWidth="1"/>
    <col min="12550" max="12551" width="0" style="1" hidden="1" customWidth="1"/>
    <col min="12552" max="12552" width="12.75" style="1" customWidth="1"/>
    <col min="12553" max="12553" width="0" style="1" hidden="1" customWidth="1"/>
    <col min="12554" max="12554" width="14.625" style="1" customWidth="1"/>
    <col min="12555" max="12555" width="12.75" style="1" customWidth="1"/>
    <col min="12556" max="12556" width="0" style="1" hidden="1" customWidth="1"/>
    <col min="12557" max="12557" width="16.625" style="1" customWidth="1"/>
    <col min="12558" max="12789" width="9" style="1"/>
    <col min="12790" max="12796" width="2" style="1" customWidth="1"/>
    <col min="12797" max="12797" width="2.125" style="1" customWidth="1"/>
    <col min="12798" max="12798" width="19.25" style="1" customWidth="1"/>
    <col min="12799" max="12802" width="12.75" style="1" customWidth="1"/>
    <col min="12803" max="12803" width="0" style="1" hidden="1" customWidth="1"/>
    <col min="12804" max="12804" width="14.625" style="1" customWidth="1"/>
    <col min="12805" max="12805" width="12.75" style="1" customWidth="1"/>
    <col min="12806" max="12807" width="0" style="1" hidden="1" customWidth="1"/>
    <col min="12808" max="12808" width="12.75" style="1" customWidth="1"/>
    <col min="12809" max="12809" width="0" style="1" hidden="1" customWidth="1"/>
    <col min="12810" max="12810" width="14.625" style="1" customWidth="1"/>
    <col min="12811" max="12811" width="12.75" style="1" customWidth="1"/>
    <col min="12812" max="12812" width="0" style="1" hidden="1" customWidth="1"/>
    <col min="12813" max="12813" width="16.625" style="1" customWidth="1"/>
    <col min="12814" max="13045" width="9" style="1"/>
    <col min="13046" max="13052" width="2" style="1" customWidth="1"/>
    <col min="13053" max="13053" width="2.125" style="1" customWidth="1"/>
    <col min="13054" max="13054" width="19.25" style="1" customWidth="1"/>
    <col min="13055" max="13058" width="12.75" style="1" customWidth="1"/>
    <col min="13059" max="13059" width="0" style="1" hidden="1" customWidth="1"/>
    <col min="13060" max="13060" width="14.625" style="1" customWidth="1"/>
    <col min="13061" max="13061" width="12.75" style="1" customWidth="1"/>
    <col min="13062" max="13063" width="0" style="1" hidden="1" customWidth="1"/>
    <col min="13064" max="13064" width="12.75" style="1" customWidth="1"/>
    <col min="13065" max="13065" width="0" style="1" hidden="1" customWidth="1"/>
    <col min="13066" max="13066" width="14.625" style="1" customWidth="1"/>
    <col min="13067" max="13067" width="12.75" style="1" customWidth="1"/>
    <col min="13068" max="13068" width="0" style="1" hidden="1" customWidth="1"/>
    <col min="13069" max="13069" width="16.625" style="1" customWidth="1"/>
    <col min="13070" max="13301" width="9" style="1"/>
    <col min="13302" max="13308" width="2" style="1" customWidth="1"/>
    <col min="13309" max="13309" width="2.125" style="1" customWidth="1"/>
    <col min="13310" max="13310" width="19.25" style="1" customWidth="1"/>
    <col min="13311" max="13314" width="12.75" style="1" customWidth="1"/>
    <col min="13315" max="13315" width="0" style="1" hidden="1" customWidth="1"/>
    <col min="13316" max="13316" width="14.625" style="1" customWidth="1"/>
    <col min="13317" max="13317" width="12.75" style="1" customWidth="1"/>
    <col min="13318" max="13319" width="0" style="1" hidden="1" customWidth="1"/>
    <col min="13320" max="13320" width="12.75" style="1" customWidth="1"/>
    <col min="13321" max="13321" width="0" style="1" hidden="1" customWidth="1"/>
    <col min="13322" max="13322" width="14.625" style="1" customWidth="1"/>
    <col min="13323" max="13323" width="12.75" style="1" customWidth="1"/>
    <col min="13324" max="13324" width="0" style="1" hidden="1" customWidth="1"/>
    <col min="13325" max="13325" width="16.625" style="1" customWidth="1"/>
    <col min="13326" max="13557" width="9" style="1"/>
    <col min="13558" max="13564" width="2" style="1" customWidth="1"/>
    <col min="13565" max="13565" width="2.125" style="1" customWidth="1"/>
    <col min="13566" max="13566" width="19.25" style="1" customWidth="1"/>
    <col min="13567" max="13570" width="12.75" style="1" customWidth="1"/>
    <col min="13571" max="13571" width="0" style="1" hidden="1" customWidth="1"/>
    <col min="13572" max="13572" width="14.625" style="1" customWidth="1"/>
    <col min="13573" max="13573" width="12.75" style="1" customWidth="1"/>
    <col min="13574" max="13575" width="0" style="1" hidden="1" customWidth="1"/>
    <col min="13576" max="13576" width="12.75" style="1" customWidth="1"/>
    <col min="13577" max="13577" width="0" style="1" hidden="1" customWidth="1"/>
    <col min="13578" max="13578" width="14.625" style="1" customWidth="1"/>
    <col min="13579" max="13579" width="12.75" style="1" customWidth="1"/>
    <col min="13580" max="13580" width="0" style="1" hidden="1" customWidth="1"/>
    <col min="13581" max="13581" width="16.625" style="1" customWidth="1"/>
    <col min="13582" max="13813" width="9" style="1"/>
    <col min="13814" max="13820" width="2" style="1" customWidth="1"/>
    <col min="13821" max="13821" width="2.125" style="1" customWidth="1"/>
    <col min="13822" max="13822" width="19.25" style="1" customWidth="1"/>
    <col min="13823" max="13826" width="12.75" style="1" customWidth="1"/>
    <col min="13827" max="13827" width="0" style="1" hidden="1" customWidth="1"/>
    <col min="13828" max="13828" width="14.625" style="1" customWidth="1"/>
    <col min="13829" max="13829" width="12.75" style="1" customWidth="1"/>
    <col min="13830" max="13831" width="0" style="1" hidden="1" customWidth="1"/>
    <col min="13832" max="13832" width="12.75" style="1" customWidth="1"/>
    <col min="13833" max="13833" width="0" style="1" hidden="1" customWidth="1"/>
    <col min="13834" max="13834" width="14.625" style="1" customWidth="1"/>
    <col min="13835" max="13835" width="12.75" style="1" customWidth="1"/>
    <col min="13836" max="13836" width="0" style="1" hidden="1" customWidth="1"/>
    <col min="13837" max="13837" width="16.625" style="1" customWidth="1"/>
    <col min="13838" max="14069" width="9" style="1"/>
    <col min="14070" max="14076" width="2" style="1" customWidth="1"/>
    <col min="14077" max="14077" width="2.125" style="1" customWidth="1"/>
    <col min="14078" max="14078" width="19.25" style="1" customWidth="1"/>
    <col min="14079" max="14082" width="12.75" style="1" customWidth="1"/>
    <col min="14083" max="14083" width="0" style="1" hidden="1" customWidth="1"/>
    <col min="14084" max="14084" width="14.625" style="1" customWidth="1"/>
    <col min="14085" max="14085" width="12.75" style="1" customWidth="1"/>
    <col min="14086" max="14087" width="0" style="1" hidden="1" customWidth="1"/>
    <col min="14088" max="14088" width="12.75" style="1" customWidth="1"/>
    <col min="14089" max="14089" width="0" style="1" hidden="1" customWidth="1"/>
    <col min="14090" max="14090" width="14.625" style="1" customWidth="1"/>
    <col min="14091" max="14091" width="12.75" style="1" customWidth="1"/>
    <col min="14092" max="14092" width="0" style="1" hidden="1" customWidth="1"/>
    <col min="14093" max="14093" width="16.625" style="1" customWidth="1"/>
    <col min="14094" max="14325" width="9" style="1"/>
    <col min="14326" max="14332" width="2" style="1" customWidth="1"/>
    <col min="14333" max="14333" width="2.125" style="1" customWidth="1"/>
    <col min="14334" max="14334" width="19.25" style="1" customWidth="1"/>
    <col min="14335" max="14338" width="12.75" style="1" customWidth="1"/>
    <col min="14339" max="14339" width="0" style="1" hidden="1" customWidth="1"/>
    <col min="14340" max="14340" width="14.625" style="1" customWidth="1"/>
    <col min="14341" max="14341" width="12.75" style="1" customWidth="1"/>
    <col min="14342" max="14343" width="0" style="1" hidden="1" customWidth="1"/>
    <col min="14344" max="14344" width="12.75" style="1" customWidth="1"/>
    <col min="14345" max="14345" width="0" style="1" hidden="1" customWidth="1"/>
    <col min="14346" max="14346" width="14.625" style="1" customWidth="1"/>
    <col min="14347" max="14347" width="12.75" style="1" customWidth="1"/>
    <col min="14348" max="14348" width="0" style="1" hidden="1" customWidth="1"/>
    <col min="14349" max="14349" width="16.625" style="1" customWidth="1"/>
    <col min="14350" max="14581" width="9" style="1"/>
    <col min="14582" max="14588" width="2" style="1" customWidth="1"/>
    <col min="14589" max="14589" width="2.125" style="1" customWidth="1"/>
    <col min="14590" max="14590" width="19.25" style="1" customWidth="1"/>
    <col min="14591" max="14594" width="12.75" style="1" customWidth="1"/>
    <col min="14595" max="14595" width="0" style="1" hidden="1" customWidth="1"/>
    <col min="14596" max="14596" width="14.625" style="1" customWidth="1"/>
    <col min="14597" max="14597" width="12.75" style="1" customWidth="1"/>
    <col min="14598" max="14599" width="0" style="1" hidden="1" customWidth="1"/>
    <col min="14600" max="14600" width="12.75" style="1" customWidth="1"/>
    <col min="14601" max="14601" width="0" style="1" hidden="1" customWidth="1"/>
    <col min="14602" max="14602" width="14.625" style="1" customWidth="1"/>
    <col min="14603" max="14603" width="12.75" style="1" customWidth="1"/>
    <col min="14604" max="14604" width="0" style="1" hidden="1" customWidth="1"/>
    <col min="14605" max="14605" width="16.625" style="1" customWidth="1"/>
    <col min="14606" max="14837" width="9" style="1"/>
    <col min="14838" max="14844" width="2" style="1" customWidth="1"/>
    <col min="14845" max="14845" width="2.125" style="1" customWidth="1"/>
    <col min="14846" max="14846" width="19.25" style="1" customWidth="1"/>
    <col min="14847" max="14850" width="12.75" style="1" customWidth="1"/>
    <col min="14851" max="14851" width="0" style="1" hidden="1" customWidth="1"/>
    <col min="14852" max="14852" width="14.625" style="1" customWidth="1"/>
    <col min="14853" max="14853" width="12.75" style="1" customWidth="1"/>
    <col min="14854" max="14855" width="0" style="1" hidden="1" customWidth="1"/>
    <col min="14856" max="14856" width="12.75" style="1" customWidth="1"/>
    <col min="14857" max="14857" width="0" style="1" hidden="1" customWidth="1"/>
    <col min="14858" max="14858" width="14.625" style="1" customWidth="1"/>
    <col min="14859" max="14859" width="12.75" style="1" customWidth="1"/>
    <col min="14860" max="14860" width="0" style="1" hidden="1" customWidth="1"/>
    <col min="14861" max="14861" width="16.625" style="1" customWidth="1"/>
    <col min="14862" max="15093" width="9" style="1"/>
    <col min="15094" max="15100" width="2" style="1" customWidth="1"/>
    <col min="15101" max="15101" width="2.125" style="1" customWidth="1"/>
    <col min="15102" max="15102" width="19.25" style="1" customWidth="1"/>
    <col min="15103" max="15106" width="12.75" style="1" customWidth="1"/>
    <col min="15107" max="15107" width="0" style="1" hidden="1" customWidth="1"/>
    <col min="15108" max="15108" width="14.625" style="1" customWidth="1"/>
    <col min="15109" max="15109" width="12.75" style="1" customWidth="1"/>
    <col min="15110" max="15111" width="0" style="1" hidden="1" customWidth="1"/>
    <col min="15112" max="15112" width="12.75" style="1" customWidth="1"/>
    <col min="15113" max="15113" width="0" style="1" hidden="1" customWidth="1"/>
    <col min="15114" max="15114" width="14.625" style="1" customWidth="1"/>
    <col min="15115" max="15115" width="12.75" style="1" customWidth="1"/>
    <col min="15116" max="15116" width="0" style="1" hidden="1" customWidth="1"/>
    <col min="15117" max="15117" width="16.625" style="1" customWidth="1"/>
    <col min="15118" max="15349" width="9" style="1"/>
    <col min="15350" max="15356" width="2" style="1" customWidth="1"/>
    <col min="15357" max="15357" width="2.125" style="1" customWidth="1"/>
    <col min="15358" max="15358" width="19.25" style="1" customWidth="1"/>
    <col min="15359" max="15362" width="12.75" style="1" customWidth="1"/>
    <col min="15363" max="15363" width="0" style="1" hidden="1" customWidth="1"/>
    <col min="15364" max="15364" width="14.625" style="1" customWidth="1"/>
    <col min="15365" max="15365" width="12.75" style="1" customWidth="1"/>
    <col min="15366" max="15367" width="0" style="1" hidden="1" customWidth="1"/>
    <col min="15368" max="15368" width="12.75" style="1" customWidth="1"/>
    <col min="15369" max="15369" width="0" style="1" hidden="1" customWidth="1"/>
    <col min="15370" max="15370" width="14.625" style="1" customWidth="1"/>
    <col min="15371" max="15371" width="12.75" style="1" customWidth="1"/>
    <col min="15372" max="15372" width="0" style="1" hidden="1" customWidth="1"/>
    <col min="15373" max="15373" width="16.625" style="1" customWidth="1"/>
    <col min="15374" max="15605" width="9" style="1"/>
    <col min="15606" max="15612" width="2" style="1" customWidth="1"/>
    <col min="15613" max="15613" width="2.125" style="1" customWidth="1"/>
    <col min="15614" max="15614" width="19.25" style="1" customWidth="1"/>
    <col min="15615" max="15618" width="12.75" style="1" customWidth="1"/>
    <col min="15619" max="15619" width="0" style="1" hidden="1" customWidth="1"/>
    <col min="15620" max="15620" width="14.625" style="1" customWidth="1"/>
    <col min="15621" max="15621" width="12.75" style="1" customWidth="1"/>
    <col min="15622" max="15623" width="0" style="1" hidden="1" customWidth="1"/>
    <col min="15624" max="15624" width="12.75" style="1" customWidth="1"/>
    <col min="15625" max="15625" width="0" style="1" hidden="1" customWidth="1"/>
    <col min="15626" max="15626" width="14.625" style="1" customWidth="1"/>
    <col min="15627" max="15627" width="12.75" style="1" customWidth="1"/>
    <col min="15628" max="15628" width="0" style="1" hidden="1" customWidth="1"/>
    <col min="15629" max="15629" width="16.625" style="1" customWidth="1"/>
    <col min="15630" max="15861" width="9" style="1"/>
    <col min="15862" max="15868" width="2" style="1" customWidth="1"/>
    <col min="15869" max="15869" width="2.125" style="1" customWidth="1"/>
    <col min="15870" max="15870" width="19.25" style="1" customWidth="1"/>
    <col min="15871" max="15874" width="12.75" style="1" customWidth="1"/>
    <col min="15875" max="15875" width="0" style="1" hidden="1" customWidth="1"/>
    <col min="15876" max="15876" width="14.625" style="1" customWidth="1"/>
    <col min="15877" max="15877" width="12.75" style="1" customWidth="1"/>
    <col min="15878" max="15879" width="0" style="1" hidden="1" customWidth="1"/>
    <col min="15880" max="15880" width="12.75" style="1" customWidth="1"/>
    <col min="15881" max="15881" width="0" style="1" hidden="1" customWidth="1"/>
    <col min="15882" max="15882" width="14.625" style="1" customWidth="1"/>
    <col min="15883" max="15883" width="12.75" style="1" customWidth="1"/>
    <col min="15884" max="15884" width="0" style="1" hidden="1" customWidth="1"/>
    <col min="15885" max="15885" width="16.625" style="1" customWidth="1"/>
    <col min="15886" max="16117" width="9" style="1"/>
    <col min="16118" max="16124" width="2" style="1" customWidth="1"/>
    <col min="16125" max="16125" width="2.125" style="1" customWidth="1"/>
    <col min="16126" max="16126" width="19.25" style="1" customWidth="1"/>
    <col min="16127" max="16130" width="12.75" style="1" customWidth="1"/>
    <col min="16131" max="16131" width="0" style="1" hidden="1" customWidth="1"/>
    <col min="16132" max="16132" width="14.625" style="1" customWidth="1"/>
    <col min="16133" max="16133" width="12.75" style="1" customWidth="1"/>
    <col min="16134" max="16135" width="0" style="1" hidden="1" customWidth="1"/>
    <col min="16136" max="16136" width="12.75" style="1" customWidth="1"/>
    <col min="16137" max="16137" width="0" style="1" hidden="1" customWidth="1"/>
    <col min="16138" max="16138" width="14.625" style="1" customWidth="1"/>
    <col min="16139" max="16139" width="12.75" style="1" customWidth="1"/>
    <col min="16140" max="16140" width="0" style="1" hidden="1" customWidth="1"/>
    <col min="16141" max="16141" width="16.625" style="1" customWidth="1"/>
    <col min="16142" max="16384" width="9" style="1"/>
  </cols>
  <sheetData>
    <row r="1" spans="1:21" ht="45.75" customHeight="1">
      <c r="A1" s="370" t="s">
        <v>573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</row>
    <row r="2" spans="1:21" ht="24" customHeight="1">
      <c r="A2" s="2"/>
      <c r="B2" s="3"/>
      <c r="C2" s="3"/>
      <c r="D2" s="3"/>
      <c r="E2" s="3"/>
      <c r="F2" s="3"/>
      <c r="G2" s="3"/>
      <c r="H2" s="3"/>
      <c r="I2" s="3"/>
      <c r="J2" s="4"/>
      <c r="K2" s="4"/>
      <c r="L2" s="5" t="s">
        <v>0</v>
      </c>
    </row>
    <row r="3" spans="1:21" ht="38.25" customHeight="1">
      <c r="A3" s="372" t="s">
        <v>1</v>
      </c>
      <c r="B3" s="373"/>
      <c r="C3" s="373"/>
      <c r="D3" s="373"/>
      <c r="E3" s="373"/>
      <c r="F3" s="373"/>
      <c r="G3" s="373"/>
      <c r="H3" s="373"/>
      <c r="I3" s="374"/>
      <c r="J3" s="214" t="s">
        <v>2</v>
      </c>
      <c r="K3" s="214" t="s">
        <v>3</v>
      </c>
      <c r="L3" s="215" t="s">
        <v>295</v>
      </c>
      <c r="N3" s="213" t="s">
        <v>353</v>
      </c>
      <c r="O3" s="211"/>
    </row>
    <row r="4" spans="1:21" ht="17.25">
      <c r="A4" s="6" t="s">
        <v>4</v>
      </c>
      <c r="B4" s="7"/>
      <c r="C4" s="7"/>
      <c r="D4" s="7"/>
      <c r="E4" s="7"/>
      <c r="F4" s="7"/>
      <c r="G4" s="7"/>
      <c r="H4" s="7"/>
      <c r="I4" s="8"/>
      <c r="J4" s="9"/>
      <c r="K4" s="9"/>
      <c r="L4" s="9"/>
      <c r="N4" s="32" t="str">
        <f t="shared" ref="N4:N67" si="0">IF(AND(E4&lt;&gt;"",J4=0,K4=0),"非表示","表示")</f>
        <v>表示</v>
      </c>
      <c r="O4" s="207"/>
    </row>
    <row r="5" spans="1:21" ht="17.25">
      <c r="A5" s="6"/>
      <c r="B5" s="7" t="s">
        <v>5</v>
      </c>
      <c r="C5" s="7"/>
      <c r="D5" s="7"/>
      <c r="E5" s="7"/>
      <c r="F5" s="7"/>
      <c r="G5" s="7"/>
      <c r="H5" s="7"/>
      <c r="I5" s="8"/>
      <c r="J5" s="10"/>
      <c r="K5" s="10"/>
      <c r="L5" s="10"/>
      <c r="N5" s="32" t="str">
        <f t="shared" si="0"/>
        <v>表示</v>
      </c>
      <c r="O5" s="207"/>
    </row>
    <row r="6" spans="1:21" ht="17.25">
      <c r="A6" s="6"/>
      <c r="B6" s="7"/>
      <c r="C6" s="7" t="s">
        <v>6</v>
      </c>
      <c r="D6" s="7"/>
      <c r="E6" s="7"/>
      <c r="F6" s="7"/>
      <c r="G6" s="7"/>
      <c r="H6" s="7"/>
      <c r="I6" s="8"/>
      <c r="J6" s="10"/>
      <c r="K6" s="10"/>
      <c r="L6" s="10"/>
      <c r="M6" s="11"/>
      <c r="N6" s="32" t="str">
        <f t="shared" si="0"/>
        <v>表示</v>
      </c>
      <c r="O6" s="206"/>
      <c r="P6" s="210"/>
      <c r="Q6" s="11"/>
      <c r="R6" s="11"/>
      <c r="S6" s="11"/>
      <c r="T6" s="11"/>
      <c r="U6" s="11"/>
    </row>
    <row r="7" spans="1:21" ht="17.25">
      <c r="A7" s="6"/>
      <c r="B7" s="7"/>
      <c r="C7" s="7"/>
      <c r="D7" s="7" t="s">
        <v>7</v>
      </c>
      <c r="E7" s="7"/>
      <c r="F7" s="7"/>
      <c r="G7" s="7"/>
      <c r="H7" s="7"/>
      <c r="I7" s="8"/>
      <c r="J7" s="10">
        <f>正味財産増減計算書内訳表!U7</f>
        <v>450000</v>
      </c>
      <c r="K7" s="10">
        <v>600000</v>
      </c>
      <c r="L7" s="10">
        <f>J7-K7</f>
        <v>-150000</v>
      </c>
      <c r="M7" s="11"/>
      <c r="N7" s="32" t="str">
        <f t="shared" si="0"/>
        <v>表示</v>
      </c>
      <c r="O7" s="11"/>
      <c r="P7" s="210"/>
      <c r="Q7" s="11"/>
      <c r="R7" s="11"/>
      <c r="S7" s="11"/>
      <c r="T7" s="11"/>
      <c r="U7" s="11"/>
    </row>
    <row r="8" spans="1:21" ht="17.25">
      <c r="A8" s="6"/>
      <c r="B8" s="7"/>
      <c r="C8" s="7"/>
      <c r="D8" s="7"/>
      <c r="E8" s="7" t="s">
        <v>8</v>
      </c>
      <c r="F8" s="7"/>
      <c r="G8" s="7"/>
      <c r="H8" s="7"/>
      <c r="I8" s="8"/>
      <c r="J8" s="10">
        <f>正味財産増減計算書内訳表!U8</f>
        <v>450000</v>
      </c>
      <c r="K8" s="10">
        <v>600000</v>
      </c>
      <c r="L8" s="10">
        <f t="shared" ref="L8:L82" si="1">J8-K8</f>
        <v>-150000</v>
      </c>
      <c r="M8" s="11"/>
      <c r="N8" s="32" t="str">
        <f t="shared" si="0"/>
        <v>表示</v>
      </c>
      <c r="O8" s="11"/>
      <c r="P8" s="210"/>
      <c r="Q8" s="11"/>
      <c r="R8" s="11"/>
      <c r="S8" s="11"/>
      <c r="T8" s="11"/>
      <c r="U8" s="11"/>
    </row>
    <row r="9" spans="1:21" s="12" customFormat="1" ht="17.25">
      <c r="A9" s="6"/>
      <c r="B9" s="7"/>
      <c r="C9" s="7"/>
      <c r="D9" s="7" t="s">
        <v>9</v>
      </c>
      <c r="E9" s="7"/>
      <c r="F9" s="7"/>
      <c r="G9" s="7"/>
      <c r="H9" s="7"/>
      <c r="I9" s="8"/>
      <c r="J9" s="10">
        <f>正味財産増減計算書内訳表!U9</f>
        <v>37805916</v>
      </c>
      <c r="K9" s="10">
        <v>36527000</v>
      </c>
      <c r="L9" s="10">
        <f t="shared" si="1"/>
        <v>1278916</v>
      </c>
      <c r="M9" s="1"/>
      <c r="N9" s="32" t="str">
        <f t="shared" si="0"/>
        <v>表示</v>
      </c>
      <c r="O9" s="11"/>
      <c r="P9" s="32"/>
      <c r="Q9" s="1"/>
      <c r="R9" s="1"/>
      <c r="S9" s="1"/>
      <c r="T9" s="1"/>
      <c r="U9" s="1"/>
    </row>
    <row r="10" spans="1:21" s="12" customFormat="1" ht="17.25">
      <c r="A10" s="6"/>
      <c r="B10" s="7"/>
      <c r="C10" s="7"/>
      <c r="D10" s="7"/>
      <c r="E10" s="13" t="s">
        <v>10</v>
      </c>
      <c r="F10" s="14"/>
      <c r="G10" s="14"/>
      <c r="H10" s="15"/>
      <c r="I10" s="16"/>
      <c r="J10" s="10">
        <f>正味財産増減計算書内訳表!U10</f>
        <v>30366750</v>
      </c>
      <c r="K10" s="10">
        <v>29227000</v>
      </c>
      <c r="L10" s="10">
        <f t="shared" si="1"/>
        <v>1139750</v>
      </c>
      <c r="M10" s="1"/>
      <c r="N10" s="32" t="str">
        <f t="shared" si="0"/>
        <v>表示</v>
      </c>
      <c r="O10" s="11"/>
      <c r="P10" s="32"/>
      <c r="Q10" s="1"/>
      <c r="R10" s="1"/>
      <c r="S10" s="1"/>
      <c r="T10" s="1"/>
      <c r="U10" s="1"/>
    </row>
    <row r="11" spans="1:21" s="12" customFormat="1" ht="17.25">
      <c r="A11" s="6"/>
      <c r="B11" s="7"/>
      <c r="C11" s="7"/>
      <c r="D11" s="7"/>
      <c r="E11" s="13" t="s">
        <v>11</v>
      </c>
      <c r="F11" s="14"/>
      <c r="G11" s="14"/>
      <c r="H11" s="14"/>
      <c r="I11" s="16"/>
      <c r="J11" s="10">
        <f>正味財産増減計算書内訳表!U11</f>
        <v>7439166</v>
      </c>
      <c r="K11" s="10">
        <v>7300000</v>
      </c>
      <c r="L11" s="10">
        <f t="shared" si="1"/>
        <v>139166</v>
      </c>
      <c r="M11" s="1"/>
      <c r="N11" s="32" t="str">
        <f t="shared" si="0"/>
        <v>表示</v>
      </c>
      <c r="O11" s="11"/>
      <c r="P11" s="32"/>
      <c r="Q11" s="1"/>
      <c r="R11" s="1"/>
      <c r="S11" s="1"/>
      <c r="T11" s="1"/>
      <c r="U11" s="1"/>
    </row>
    <row r="12" spans="1:21" s="12" customFormat="1" ht="17.25">
      <c r="A12" s="6"/>
      <c r="B12" s="7"/>
      <c r="C12" s="7"/>
      <c r="D12" s="7" t="s">
        <v>406</v>
      </c>
      <c r="E12" s="13"/>
      <c r="F12" s="14"/>
      <c r="G12" s="14"/>
      <c r="H12" s="14"/>
      <c r="I12" s="16"/>
      <c r="J12" s="10">
        <f>正味財産増減計算書内訳表!U12</f>
        <v>5243456</v>
      </c>
      <c r="K12" s="10">
        <v>16068036</v>
      </c>
      <c r="L12" s="10">
        <f t="shared" ref="L12:L13" si="2">J12-K12</f>
        <v>-10824580</v>
      </c>
      <c r="M12" s="1"/>
      <c r="N12" s="32" t="str">
        <f t="shared" si="0"/>
        <v>表示</v>
      </c>
      <c r="O12" s="11"/>
      <c r="P12" s="32"/>
      <c r="Q12" s="1"/>
      <c r="R12" s="1"/>
      <c r="S12" s="1"/>
      <c r="T12" s="1"/>
      <c r="U12" s="1"/>
    </row>
    <row r="13" spans="1:21" s="12" customFormat="1" ht="17.25">
      <c r="A13" s="6"/>
      <c r="B13" s="7"/>
      <c r="C13" s="7"/>
      <c r="D13" s="7"/>
      <c r="E13" s="7" t="s">
        <v>406</v>
      </c>
      <c r="F13" s="14"/>
      <c r="G13" s="14"/>
      <c r="H13" s="14"/>
      <c r="I13" s="16"/>
      <c r="J13" s="10">
        <f>正味財産増減計算書内訳表!U13</f>
        <v>5243456</v>
      </c>
      <c r="K13" s="10">
        <v>16068036</v>
      </c>
      <c r="L13" s="10">
        <f t="shared" si="2"/>
        <v>-10824580</v>
      </c>
      <c r="M13" s="1"/>
      <c r="N13" s="32" t="str">
        <f t="shared" si="0"/>
        <v>表示</v>
      </c>
      <c r="O13" s="11"/>
      <c r="P13" s="32"/>
      <c r="Q13" s="1"/>
      <c r="R13" s="1"/>
      <c r="S13" s="1"/>
      <c r="T13" s="1"/>
      <c r="U13" s="1"/>
    </row>
    <row r="14" spans="1:21" ht="17.25">
      <c r="A14" s="6"/>
      <c r="B14" s="7"/>
      <c r="C14" s="7"/>
      <c r="D14" s="7" t="s">
        <v>12</v>
      </c>
      <c r="E14" s="7"/>
      <c r="F14" s="7"/>
      <c r="G14" s="7"/>
      <c r="H14" s="7"/>
      <c r="I14" s="8"/>
      <c r="J14" s="10">
        <f>正味財産増減計算書内訳表!U14</f>
        <v>26769236</v>
      </c>
      <c r="K14" s="10">
        <v>31967024</v>
      </c>
      <c r="L14" s="10">
        <f t="shared" si="1"/>
        <v>-5197788</v>
      </c>
      <c r="N14" s="32" t="str">
        <f t="shared" si="0"/>
        <v>表示</v>
      </c>
      <c r="O14" s="11"/>
    </row>
    <row r="15" spans="1:21" ht="17.25">
      <c r="A15" s="6"/>
      <c r="B15" s="7"/>
      <c r="C15" s="7"/>
      <c r="D15" s="7"/>
      <c r="E15" s="13" t="s">
        <v>13</v>
      </c>
      <c r="F15" s="14"/>
      <c r="G15" s="14"/>
      <c r="H15" s="15"/>
      <c r="I15" s="16"/>
      <c r="J15" s="10">
        <f>正味財産増減計算書内訳表!U15</f>
        <v>18576000</v>
      </c>
      <c r="K15" s="10">
        <v>18818000</v>
      </c>
      <c r="L15" s="10">
        <f t="shared" si="1"/>
        <v>-242000</v>
      </c>
      <c r="N15" s="32" t="str">
        <f t="shared" si="0"/>
        <v>表示</v>
      </c>
      <c r="O15" s="11"/>
    </row>
    <row r="16" spans="1:21" ht="17.25">
      <c r="A16" s="6"/>
      <c r="B16" s="7"/>
      <c r="C16" s="7"/>
      <c r="D16" s="7"/>
      <c r="E16" s="13" t="s">
        <v>14</v>
      </c>
      <c r="F16" s="14"/>
      <c r="G16" s="14"/>
      <c r="H16" s="7"/>
      <c r="I16" s="16"/>
      <c r="J16" s="10">
        <f>正味財産増減計算書内訳表!U16</f>
        <v>428000</v>
      </c>
      <c r="K16" s="10">
        <v>720000</v>
      </c>
      <c r="L16" s="10">
        <f t="shared" si="1"/>
        <v>-292000</v>
      </c>
      <c r="N16" s="32" t="str">
        <f t="shared" si="0"/>
        <v>表示</v>
      </c>
      <c r="O16" s="11"/>
    </row>
    <row r="17" spans="1:21" ht="17.25">
      <c r="A17" s="6"/>
      <c r="B17" s="7"/>
      <c r="C17" s="7"/>
      <c r="D17" s="7"/>
      <c r="E17" s="13" t="s">
        <v>15</v>
      </c>
      <c r="F17" s="14"/>
      <c r="G17" s="14"/>
      <c r="H17" s="7"/>
      <c r="I17" s="16"/>
      <c r="J17" s="10">
        <f>正味財産増減計算書内訳表!U17</f>
        <v>766620</v>
      </c>
      <c r="K17" s="10">
        <v>1032852</v>
      </c>
      <c r="L17" s="10">
        <f t="shared" si="1"/>
        <v>-266232</v>
      </c>
      <c r="N17" s="32" t="str">
        <f t="shared" si="0"/>
        <v>表示</v>
      </c>
      <c r="O17" s="11"/>
    </row>
    <row r="18" spans="1:21" ht="17.25">
      <c r="A18" s="6"/>
      <c r="B18" s="7"/>
      <c r="C18" s="7"/>
      <c r="D18" s="7"/>
      <c r="E18" s="13" t="s">
        <v>16</v>
      </c>
      <c r="F18" s="14"/>
      <c r="G18" s="14"/>
      <c r="H18" s="7"/>
      <c r="I18" s="16"/>
      <c r="J18" s="10">
        <f>正味財産増減計算書内訳表!U18</f>
        <v>1160820</v>
      </c>
      <c r="K18" s="10">
        <v>1251126</v>
      </c>
      <c r="L18" s="10">
        <f t="shared" si="1"/>
        <v>-90306</v>
      </c>
      <c r="N18" s="32" t="str">
        <f t="shared" si="0"/>
        <v>表示</v>
      </c>
      <c r="O18" s="11"/>
    </row>
    <row r="19" spans="1:21" ht="17.25">
      <c r="A19" s="6"/>
      <c r="B19" s="7"/>
      <c r="C19" s="7"/>
      <c r="D19" s="7"/>
      <c r="E19" s="13" t="s">
        <v>415</v>
      </c>
      <c r="F19" s="14"/>
      <c r="G19" s="14"/>
      <c r="H19" s="7"/>
      <c r="I19" s="16"/>
      <c r="J19" s="10">
        <f>正味財産増減計算書内訳表!U19</f>
        <v>482000</v>
      </c>
      <c r="K19" s="10">
        <v>1348000</v>
      </c>
      <c r="L19" s="10">
        <f t="shared" si="1"/>
        <v>-866000</v>
      </c>
      <c r="N19" s="32" t="str">
        <f t="shared" si="0"/>
        <v>表示</v>
      </c>
      <c r="O19" s="11"/>
    </row>
    <row r="20" spans="1:21" ht="17.25">
      <c r="A20" s="6"/>
      <c r="B20" s="7"/>
      <c r="C20" s="7"/>
      <c r="D20" s="7"/>
      <c r="E20" s="13" t="s">
        <v>17</v>
      </c>
      <c r="F20" s="14"/>
      <c r="G20" s="14"/>
      <c r="H20" s="7"/>
      <c r="I20" s="16"/>
      <c r="J20" s="10">
        <f>正味財産増減計算書内訳表!U20</f>
        <v>0</v>
      </c>
      <c r="K20" s="10">
        <v>475200</v>
      </c>
      <c r="L20" s="10">
        <f t="shared" si="1"/>
        <v>-475200</v>
      </c>
      <c r="N20" s="32" t="str">
        <f t="shared" si="0"/>
        <v>表示</v>
      </c>
      <c r="O20" s="11"/>
    </row>
    <row r="21" spans="1:21" ht="17.25">
      <c r="A21" s="6"/>
      <c r="B21" s="7"/>
      <c r="C21" s="7"/>
      <c r="D21" s="7"/>
      <c r="E21" s="13" t="s">
        <v>18</v>
      </c>
      <c r="F21" s="14"/>
      <c r="G21" s="14"/>
      <c r="H21" s="7"/>
      <c r="I21" s="16"/>
      <c r="J21" s="10">
        <f>正味財産増減計算書内訳表!U21</f>
        <v>5355796</v>
      </c>
      <c r="K21" s="10">
        <v>8321846</v>
      </c>
      <c r="L21" s="10">
        <f t="shared" si="1"/>
        <v>-2966050</v>
      </c>
      <c r="N21" s="32" t="str">
        <f t="shared" si="0"/>
        <v>表示</v>
      </c>
      <c r="O21" s="11"/>
    </row>
    <row r="22" spans="1:21" ht="17.25">
      <c r="A22" s="6"/>
      <c r="B22" s="7"/>
      <c r="C22" s="7"/>
      <c r="D22" s="7" t="s">
        <v>19</v>
      </c>
      <c r="E22" s="7"/>
      <c r="F22" s="7"/>
      <c r="G22" s="7"/>
      <c r="H22" s="7"/>
      <c r="I22" s="8"/>
      <c r="J22" s="10">
        <f>正味財産増減計算書内訳表!U22</f>
        <v>4470121</v>
      </c>
      <c r="K22" s="10">
        <v>2531624</v>
      </c>
      <c r="L22" s="10">
        <f t="shared" si="1"/>
        <v>1938497</v>
      </c>
      <c r="M22" s="12"/>
      <c r="N22" s="32" t="str">
        <f t="shared" si="0"/>
        <v>表示</v>
      </c>
      <c r="O22" s="11"/>
      <c r="P22" s="209"/>
      <c r="Q22" s="12"/>
      <c r="R22" s="12"/>
      <c r="S22" s="12"/>
      <c r="T22" s="12"/>
      <c r="U22" s="12"/>
    </row>
    <row r="23" spans="1:21" ht="17.25">
      <c r="A23" s="17"/>
      <c r="B23" s="14"/>
      <c r="C23" s="14"/>
      <c r="D23" s="14"/>
      <c r="E23" s="18" t="s">
        <v>20</v>
      </c>
      <c r="F23" s="14"/>
      <c r="G23" s="14"/>
      <c r="H23" s="14"/>
      <c r="I23" s="16"/>
      <c r="J23" s="19">
        <f>正味財産増減計算書内訳表!U23</f>
        <v>449</v>
      </c>
      <c r="K23" s="19">
        <v>395</v>
      </c>
      <c r="L23" s="10">
        <f t="shared" si="1"/>
        <v>54</v>
      </c>
      <c r="M23" s="12"/>
      <c r="N23" s="32" t="str">
        <f t="shared" si="0"/>
        <v>表示</v>
      </c>
      <c r="O23" s="11"/>
      <c r="P23" s="209"/>
      <c r="Q23" s="12"/>
      <c r="R23" s="12"/>
      <c r="S23" s="12"/>
      <c r="T23" s="12"/>
      <c r="U23" s="12"/>
    </row>
    <row r="24" spans="1:21" s="12" customFormat="1" ht="19.5" thickBot="1">
      <c r="A24" s="17"/>
      <c r="B24" s="14"/>
      <c r="C24" s="14"/>
      <c r="D24" s="14"/>
      <c r="E24" s="18" t="s">
        <v>291</v>
      </c>
      <c r="F24" s="14"/>
      <c r="G24" s="14"/>
      <c r="H24" s="14"/>
      <c r="I24" s="16"/>
      <c r="J24" s="19">
        <f>正味財産増減計算書内訳表!U24</f>
        <v>4469672</v>
      </c>
      <c r="K24" s="19">
        <v>2531229</v>
      </c>
      <c r="L24" s="10">
        <f t="shared" si="1"/>
        <v>1938443</v>
      </c>
      <c r="M24" s="20"/>
      <c r="N24" s="32" t="str">
        <f t="shared" si="0"/>
        <v>表示</v>
      </c>
      <c r="O24" s="11"/>
      <c r="P24" s="32"/>
      <c r="Q24" s="20"/>
      <c r="R24" s="20"/>
      <c r="S24" s="20"/>
      <c r="T24" s="20"/>
      <c r="U24" s="20"/>
    </row>
    <row r="25" spans="1:21" s="20" customFormat="1" ht="19.5" thickBot="1">
      <c r="A25" s="21"/>
      <c r="B25" s="22"/>
      <c r="C25" s="22"/>
      <c r="D25" s="23" t="s">
        <v>21</v>
      </c>
      <c r="E25" s="22"/>
      <c r="F25" s="22"/>
      <c r="G25" s="22"/>
      <c r="H25" s="22"/>
      <c r="I25" s="24"/>
      <c r="J25" s="25">
        <f>正味財産増減計算書内訳表!U25</f>
        <v>74738729</v>
      </c>
      <c r="K25" s="25">
        <v>87693684</v>
      </c>
      <c r="L25" s="26">
        <f t="shared" si="1"/>
        <v>-12954955</v>
      </c>
      <c r="M25" s="12"/>
      <c r="N25" s="32" t="str">
        <f t="shared" si="0"/>
        <v>表示</v>
      </c>
      <c r="O25" s="11"/>
      <c r="P25" s="209"/>
      <c r="Q25" s="12"/>
      <c r="R25" s="12"/>
      <c r="S25" s="12"/>
      <c r="T25" s="12"/>
      <c r="U25" s="12"/>
    </row>
    <row r="26" spans="1:21" s="12" customFormat="1" ht="17.25">
      <c r="A26" s="27"/>
      <c r="B26" s="28"/>
      <c r="C26" s="28" t="s">
        <v>22</v>
      </c>
      <c r="D26" s="28"/>
      <c r="E26" s="28"/>
      <c r="F26" s="28"/>
      <c r="G26" s="28"/>
      <c r="H26" s="28"/>
      <c r="I26" s="29"/>
      <c r="J26" s="30"/>
      <c r="K26" s="30"/>
      <c r="L26" s="30"/>
      <c r="N26" s="32" t="str">
        <f t="shared" si="0"/>
        <v>表示</v>
      </c>
      <c r="O26" s="206"/>
      <c r="P26" s="209"/>
    </row>
    <row r="27" spans="1:21" s="314" customFormat="1" ht="17.25">
      <c r="A27" s="310"/>
      <c r="B27" s="311"/>
      <c r="C27" s="311"/>
      <c r="D27" s="311" t="s">
        <v>23</v>
      </c>
      <c r="E27" s="311"/>
      <c r="F27" s="311"/>
      <c r="G27" s="311"/>
      <c r="H27" s="311"/>
      <c r="I27" s="312"/>
      <c r="J27" s="313">
        <f>正味財産増減計算書内訳表!U27</f>
        <v>57018849</v>
      </c>
      <c r="K27" s="313">
        <v>67673562</v>
      </c>
      <c r="L27" s="313">
        <f t="shared" si="1"/>
        <v>-10654713</v>
      </c>
      <c r="N27" s="315" t="str">
        <f t="shared" si="0"/>
        <v>表示</v>
      </c>
      <c r="O27" s="316"/>
      <c r="P27" s="318"/>
    </row>
    <row r="28" spans="1:21" s="12" customFormat="1" ht="17.25">
      <c r="A28" s="6"/>
      <c r="B28" s="7"/>
      <c r="C28" s="7"/>
      <c r="D28" s="7"/>
      <c r="E28" s="7" t="str">
        <f>'１．正味財産増減・法人税計算'!C24</f>
        <v>謝金</v>
      </c>
      <c r="F28" s="7"/>
      <c r="G28" s="7"/>
      <c r="H28" s="7"/>
      <c r="I28" s="8"/>
      <c r="J28" s="10">
        <f>正味財産増減計算書内訳表!U28</f>
        <v>763300</v>
      </c>
      <c r="K28" s="10">
        <v>1287100</v>
      </c>
      <c r="L28" s="10">
        <f t="shared" si="1"/>
        <v>-523800</v>
      </c>
      <c r="N28" s="32" t="str">
        <f t="shared" si="0"/>
        <v>表示</v>
      </c>
      <c r="O28" s="11"/>
      <c r="P28" s="209"/>
    </row>
    <row r="29" spans="1:21" s="12" customFormat="1" ht="17.25" hidden="1">
      <c r="A29" s="236"/>
      <c r="B29" s="237"/>
      <c r="C29" s="237"/>
      <c r="D29" s="237"/>
      <c r="E29" s="237" t="str">
        <f>'１．正味財産増減・法人税計算'!C25</f>
        <v>会議室使用料</v>
      </c>
      <c r="F29" s="237"/>
      <c r="G29" s="237"/>
      <c r="H29" s="237"/>
      <c r="I29" s="238"/>
      <c r="J29" s="239">
        <f>正味財産増減計算書内訳表!U29</f>
        <v>0</v>
      </c>
      <c r="K29" s="239">
        <v>0</v>
      </c>
      <c r="L29" s="239">
        <f t="shared" si="1"/>
        <v>0</v>
      </c>
      <c r="N29" s="32" t="str">
        <f t="shared" si="0"/>
        <v>非表示</v>
      </c>
      <c r="O29" s="11"/>
    </row>
    <row r="30" spans="1:21" s="12" customFormat="1" ht="17.25">
      <c r="A30" s="6"/>
      <c r="B30" s="7"/>
      <c r="C30" s="7"/>
      <c r="D30" s="7"/>
      <c r="E30" s="7" t="str">
        <f>'１．正味財産増減・法人税計算'!C26</f>
        <v>会議費</v>
      </c>
      <c r="F30" s="7"/>
      <c r="G30" s="7"/>
      <c r="H30" s="7"/>
      <c r="I30" s="8"/>
      <c r="J30" s="10">
        <f>正味財産増減計算書内訳表!U30</f>
        <v>2274698</v>
      </c>
      <c r="K30" s="10">
        <v>2460245</v>
      </c>
      <c r="L30" s="10">
        <f t="shared" si="1"/>
        <v>-185547</v>
      </c>
      <c r="N30" s="32" t="str">
        <f t="shared" si="0"/>
        <v>表示</v>
      </c>
      <c r="O30" s="11"/>
      <c r="P30" s="209"/>
    </row>
    <row r="31" spans="1:21" s="12" customFormat="1" ht="17.25">
      <c r="A31" s="6"/>
      <c r="B31" s="7"/>
      <c r="C31" s="7"/>
      <c r="D31" s="7"/>
      <c r="E31" s="7" t="str">
        <f>'１．正味財産増減・法人税計算'!C27</f>
        <v>会場借料</v>
      </c>
      <c r="F31" s="7"/>
      <c r="G31" s="7"/>
      <c r="H31" s="7"/>
      <c r="I31" s="8"/>
      <c r="J31" s="10">
        <f>正味財産増減計算書内訳表!U31</f>
        <v>1598832</v>
      </c>
      <c r="K31" s="10">
        <v>1431785</v>
      </c>
      <c r="L31" s="10">
        <f t="shared" si="1"/>
        <v>167047</v>
      </c>
      <c r="N31" s="32" t="str">
        <f t="shared" si="0"/>
        <v>表示</v>
      </c>
      <c r="O31" s="11"/>
      <c r="P31" s="209"/>
    </row>
    <row r="32" spans="1:21" s="12" customFormat="1" ht="17.25">
      <c r="A32" s="6"/>
      <c r="B32" s="7"/>
      <c r="C32" s="7"/>
      <c r="D32" s="7"/>
      <c r="E32" s="7" t="str">
        <f>'１．正味財産増減・法人税計算'!C28</f>
        <v>原稿執筆料</v>
      </c>
      <c r="F32" s="7"/>
      <c r="G32" s="7"/>
      <c r="H32" s="7"/>
      <c r="I32" s="8"/>
      <c r="J32" s="10">
        <f>正味財産増減計算書内訳表!U32</f>
        <v>80000</v>
      </c>
      <c r="K32" s="10">
        <v>0</v>
      </c>
      <c r="L32" s="10">
        <f t="shared" si="1"/>
        <v>80000</v>
      </c>
      <c r="M32" s="1"/>
      <c r="N32" s="32" t="str">
        <f t="shared" si="0"/>
        <v>表示</v>
      </c>
      <c r="O32" s="11"/>
      <c r="P32" s="32"/>
      <c r="Q32" s="1"/>
      <c r="R32" s="1"/>
      <c r="S32" s="1"/>
      <c r="T32" s="1"/>
      <c r="U32" s="1"/>
    </row>
    <row r="33" spans="1:21" ht="17.25" hidden="1">
      <c r="A33" s="236"/>
      <c r="B33" s="237"/>
      <c r="C33" s="237"/>
      <c r="D33" s="237"/>
      <c r="E33" s="237" t="str">
        <f>'１．正味財産増減・法人税計算'!C29</f>
        <v>提出資料作成費</v>
      </c>
      <c r="F33" s="237"/>
      <c r="G33" s="237"/>
      <c r="H33" s="237"/>
      <c r="I33" s="238"/>
      <c r="J33" s="239">
        <f>正味財産増減計算書内訳表!U33</f>
        <v>0</v>
      </c>
      <c r="K33" s="239">
        <v>0</v>
      </c>
      <c r="L33" s="239">
        <f t="shared" si="1"/>
        <v>0</v>
      </c>
      <c r="M33" s="12"/>
      <c r="N33" s="32" t="str">
        <f t="shared" si="0"/>
        <v>非表示</v>
      </c>
      <c r="O33" s="11"/>
      <c r="P33" s="1"/>
    </row>
    <row r="34" spans="1:21" ht="17.25" hidden="1">
      <c r="A34" s="236"/>
      <c r="B34" s="237"/>
      <c r="C34" s="237"/>
      <c r="D34" s="237"/>
      <c r="E34" s="237" t="str">
        <f>'１．正味財産増減・法人税計算'!C30</f>
        <v>解説資料作成費</v>
      </c>
      <c r="F34" s="237"/>
      <c r="G34" s="237"/>
      <c r="H34" s="237"/>
      <c r="I34" s="238"/>
      <c r="J34" s="239">
        <f>正味財産増減計算書内訳表!U34</f>
        <v>0</v>
      </c>
      <c r="K34" s="239">
        <v>0</v>
      </c>
      <c r="L34" s="239">
        <f t="shared" si="1"/>
        <v>0</v>
      </c>
      <c r="M34" s="12"/>
      <c r="N34" s="32" t="str">
        <f t="shared" si="0"/>
        <v>非表示</v>
      </c>
      <c r="O34" s="11"/>
      <c r="P34" s="1"/>
    </row>
    <row r="35" spans="1:21" ht="17.25">
      <c r="A35" s="6"/>
      <c r="B35" s="7"/>
      <c r="C35" s="7"/>
      <c r="D35" s="7"/>
      <c r="E35" s="7" t="str">
        <f>'１．正味財産増減・法人税計算'!C31</f>
        <v>講演費</v>
      </c>
      <c r="F35" s="7"/>
      <c r="G35" s="7"/>
      <c r="H35" s="7"/>
      <c r="I35" s="8"/>
      <c r="J35" s="10">
        <f>正味財産増減計算書内訳表!U35</f>
        <v>3402000</v>
      </c>
      <c r="K35" s="10">
        <v>3572000</v>
      </c>
      <c r="L35" s="10">
        <f t="shared" si="1"/>
        <v>-170000</v>
      </c>
      <c r="M35" s="12"/>
      <c r="N35" s="32" t="str">
        <f t="shared" si="0"/>
        <v>表示</v>
      </c>
      <c r="O35" s="11"/>
      <c r="P35" s="209"/>
      <c r="Q35" s="12"/>
      <c r="R35" s="12"/>
      <c r="S35" s="12"/>
      <c r="T35" s="12"/>
      <c r="U35" s="12"/>
    </row>
    <row r="36" spans="1:21" s="12" customFormat="1" ht="17.25">
      <c r="A36" s="6"/>
      <c r="B36" s="7"/>
      <c r="C36" s="7"/>
      <c r="D36" s="7"/>
      <c r="E36" s="7" t="str">
        <f>'１．正味財産増減・法人税計算'!C32</f>
        <v>テキスト制作費</v>
      </c>
      <c r="F36" s="7"/>
      <c r="G36" s="7"/>
      <c r="H36" s="7"/>
      <c r="I36" s="8"/>
      <c r="J36" s="10">
        <f>正味財産増減計算書内訳表!U36</f>
        <v>897480</v>
      </c>
      <c r="K36" s="10">
        <v>886554</v>
      </c>
      <c r="L36" s="10">
        <f t="shared" si="1"/>
        <v>10926</v>
      </c>
      <c r="N36" s="32" t="str">
        <f t="shared" si="0"/>
        <v>表示</v>
      </c>
      <c r="O36" s="11"/>
      <c r="P36" s="209"/>
    </row>
    <row r="37" spans="1:21" s="12" customFormat="1" ht="17.25">
      <c r="A37" s="6"/>
      <c r="B37" s="7"/>
      <c r="C37" s="7"/>
      <c r="D37" s="7"/>
      <c r="E37" s="7" t="str">
        <f>'１．正味財産増減・法人税計算'!C33</f>
        <v>実習費</v>
      </c>
      <c r="F37" s="7"/>
      <c r="G37" s="7"/>
      <c r="H37" s="7"/>
      <c r="I37" s="8"/>
      <c r="J37" s="10">
        <f>正味財産増減計算書内訳表!U37</f>
        <v>2490000</v>
      </c>
      <c r="K37" s="10">
        <v>2576000</v>
      </c>
      <c r="L37" s="10">
        <f t="shared" si="1"/>
        <v>-86000</v>
      </c>
      <c r="N37" s="32" t="str">
        <f t="shared" si="0"/>
        <v>表示</v>
      </c>
      <c r="O37" s="11"/>
      <c r="P37" s="32"/>
      <c r="Q37" s="1"/>
      <c r="R37" s="1"/>
      <c r="S37" s="1"/>
      <c r="T37" s="1"/>
      <c r="U37" s="1"/>
    </row>
    <row r="38" spans="1:21" ht="17.25" hidden="1">
      <c r="A38" s="236"/>
      <c r="B38" s="237"/>
      <c r="C38" s="237"/>
      <c r="D38" s="237"/>
      <c r="E38" s="237" t="str">
        <f>'１．正味財産増減・法人税計算'!C34</f>
        <v>カリキュラム作成業務費</v>
      </c>
      <c r="F38" s="237"/>
      <c r="G38" s="237"/>
      <c r="H38" s="237"/>
      <c r="I38" s="238"/>
      <c r="J38" s="239">
        <f>正味財産増減計算書内訳表!U38</f>
        <v>0</v>
      </c>
      <c r="K38" s="239">
        <v>0</v>
      </c>
      <c r="L38" s="239">
        <f t="shared" si="1"/>
        <v>0</v>
      </c>
      <c r="M38" s="12"/>
      <c r="N38" s="32" t="str">
        <f t="shared" si="0"/>
        <v>非表示</v>
      </c>
      <c r="O38" s="11"/>
      <c r="P38" s="1"/>
    </row>
    <row r="39" spans="1:21" ht="17.25" hidden="1">
      <c r="A39" s="236"/>
      <c r="B39" s="237"/>
      <c r="C39" s="237"/>
      <c r="D39" s="237"/>
      <c r="E39" s="237" t="str">
        <f>'１．正味財産増減・法人税計算'!C35</f>
        <v>事業協賛金</v>
      </c>
      <c r="F39" s="237"/>
      <c r="G39" s="237"/>
      <c r="H39" s="237"/>
      <c r="I39" s="238"/>
      <c r="J39" s="239">
        <f>正味財産増減計算書内訳表!U39</f>
        <v>0</v>
      </c>
      <c r="K39" s="239">
        <v>0</v>
      </c>
      <c r="L39" s="239">
        <f t="shared" si="1"/>
        <v>0</v>
      </c>
      <c r="M39" s="12"/>
      <c r="N39" s="32" t="str">
        <f t="shared" si="0"/>
        <v>非表示</v>
      </c>
      <c r="O39" s="11"/>
      <c r="P39" s="12"/>
      <c r="Q39" s="12"/>
      <c r="R39" s="12"/>
      <c r="S39" s="12"/>
      <c r="T39" s="12"/>
      <c r="U39" s="12"/>
    </row>
    <row r="40" spans="1:21" ht="17.25" hidden="1">
      <c r="A40" s="236"/>
      <c r="B40" s="237"/>
      <c r="C40" s="237"/>
      <c r="D40" s="237"/>
      <c r="E40" s="237" t="str">
        <f>'１．正味財産増減・法人税計算'!C36</f>
        <v>設計費・ソフトウェア費</v>
      </c>
      <c r="F40" s="237"/>
      <c r="G40" s="237"/>
      <c r="H40" s="237"/>
      <c r="I40" s="238"/>
      <c r="J40" s="239">
        <f>正味財産増減計算書内訳表!U40</f>
        <v>0</v>
      </c>
      <c r="K40" s="239">
        <v>0</v>
      </c>
      <c r="L40" s="239">
        <f t="shared" si="1"/>
        <v>0</v>
      </c>
      <c r="M40" s="12"/>
      <c r="N40" s="32" t="str">
        <f t="shared" si="0"/>
        <v>非表示</v>
      </c>
      <c r="O40" s="11"/>
      <c r="P40" s="12"/>
      <c r="Q40" s="12"/>
      <c r="R40" s="12"/>
      <c r="S40" s="12"/>
      <c r="T40" s="12"/>
      <c r="U40" s="12"/>
    </row>
    <row r="41" spans="1:21" ht="17.25" hidden="1">
      <c r="A41" s="6"/>
      <c r="B41" s="7"/>
      <c r="C41" s="7"/>
      <c r="D41" s="7"/>
      <c r="E41" s="7" t="str">
        <f>'１．正味財産増減・法人税計算'!C37</f>
        <v>設備改造費</v>
      </c>
      <c r="F41" s="7"/>
      <c r="G41" s="7"/>
      <c r="H41" s="7"/>
      <c r="I41" s="8"/>
      <c r="J41" s="10">
        <f>正味財産増減計算書内訳表!U41</f>
        <v>0</v>
      </c>
      <c r="K41" s="10">
        <v>0</v>
      </c>
      <c r="L41" s="10">
        <f t="shared" si="1"/>
        <v>0</v>
      </c>
      <c r="M41" s="12"/>
      <c r="N41" s="32" t="str">
        <f t="shared" si="0"/>
        <v>非表示</v>
      </c>
      <c r="O41" s="11"/>
      <c r="P41" s="209"/>
      <c r="Q41" s="12"/>
      <c r="R41" s="12"/>
      <c r="S41" s="12"/>
      <c r="T41" s="12"/>
      <c r="U41" s="12"/>
    </row>
    <row r="42" spans="1:21" ht="17.25" hidden="1">
      <c r="A42" s="236"/>
      <c r="B42" s="237"/>
      <c r="C42" s="237"/>
      <c r="D42" s="237"/>
      <c r="E42" s="237" t="str">
        <f>'１．正味財産増減・法人税計算'!C38</f>
        <v>素材・ブランク費</v>
      </c>
      <c r="F42" s="237"/>
      <c r="G42" s="237"/>
      <c r="H42" s="237"/>
      <c r="I42" s="238"/>
      <c r="J42" s="239">
        <f>正味財産増減計算書内訳表!U42</f>
        <v>0</v>
      </c>
      <c r="K42" s="239">
        <v>0</v>
      </c>
      <c r="L42" s="239">
        <f t="shared" si="1"/>
        <v>0</v>
      </c>
      <c r="M42" s="12"/>
      <c r="N42" s="32" t="str">
        <f t="shared" si="0"/>
        <v>非表示</v>
      </c>
      <c r="O42" s="11"/>
      <c r="P42" s="209"/>
      <c r="Q42" s="12"/>
      <c r="R42" s="12"/>
      <c r="S42" s="12"/>
      <c r="T42" s="12"/>
      <c r="U42" s="12"/>
    </row>
    <row r="43" spans="1:21" ht="17.25" hidden="1">
      <c r="A43" s="236"/>
      <c r="B43" s="237"/>
      <c r="C43" s="237"/>
      <c r="D43" s="237"/>
      <c r="E43" s="237" t="str">
        <f>'１．正味財産増減・法人税計算'!C39</f>
        <v>冶具費</v>
      </c>
      <c r="F43" s="237"/>
      <c r="G43" s="237"/>
      <c r="H43" s="237"/>
      <c r="I43" s="238"/>
      <c r="J43" s="239">
        <f>正味財産増減計算書内訳表!U43</f>
        <v>0</v>
      </c>
      <c r="K43" s="239">
        <v>0</v>
      </c>
      <c r="L43" s="239">
        <f t="shared" si="1"/>
        <v>0</v>
      </c>
      <c r="M43" s="12"/>
      <c r="N43" s="32" t="str">
        <f t="shared" si="0"/>
        <v>非表示</v>
      </c>
      <c r="O43" s="11"/>
      <c r="P43" s="209"/>
      <c r="Q43" s="12"/>
      <c r="R43" s="12"/>
      <c r="S43" s="12"/>
      <c r="T43" s="12"/>
      <c r="U43" s="12"/>
    </row>
    <row r="44" spans="1:21" ht="17.25" hidden="1">
      <c r="A44" s="236"/>
      <c r="B44" s="237"/>
      <c r="C44" s="237"/>
      <c r="D44" s="237"/>
      <c r="E44" s="237" t="str">
        <f>'１．正味財産増減・法人税計算'!C40</f>
        <v>評価歯車製作費</v>
      </c>
      <c r="F44" s="237"/>
      <c r="G44" s="237"/>
      <c r="H44" s="237"/>
      <c r="I44" s="238"/>
      <c r="J44" s="239">
        <f>正味財産増減計算書内訳表!U44</f>
        <v>0</v>
      </c>
      <c r="K44" s="239">
        <v>0</v>
      </c>
      <c r="L44" s="239">
        <f t="shared" si="1"/>
        <v>0</v>
      </c>
      <c r="M44" s="12"/>
      <c r="N44" s="32" t="str">
        <f t="shared" si="0"/>
        <v>非表示</v>
      </c>
      <c r="O44" s="11"/>
      <c r="P44" s="209"/>
      <c r="Q44" s="12"/>
      <c r="R44" s="12"/>
      <c r="S44" s="12"/>
      <c r="T44" s="12"/>
      <c r="U44" s="12"/>
    </row>
    <row r="45" spans="1:21" ht="17.25" hidden="1">
      <c r="A45" s="6"/>
      <c r="B45" s="7"/>
      <c r="C45" s="7"/>
      <c r="D45" s="7"/>
      <c r="E45" s="7" t="str">
        <f>'１．正味財産増減・法人税計算'!C41</f>
        <v>評価試験費</v>
      </c>
      <c r="F45" s="7"/>
      <c r="G45" s="7"/>
      <c r="H45" s="7"/>
      <c r="I45" s="8"/>
      <c r="J45" s="10">
        <f>正味財産増減計算書内訳表!U45</f>
        <v>0</v>
      </c>
      <c r="K45" s="10">
        <v>0</v>
      </c>
      <c r="L45" s="10">
        <f t="shared" si="1"/>
        <v>0</v>
      </c>
      <c r="M45" s="12"/>
      <c r="N45" s="32" t="str">
        <f t="shared" si="0"/>
        <v>非表示</v>
      </c>
      <c r="O45" s="11"/>
      <c r="P45" s="209"/>
      <c r="Q45" s="12"/>
      <c r="R45" s="12"/>
      <c r="S45" s="12"/>
      <c r="T45" s="12"/>
      <c r="U45" s="12"/>
    </row>
    <row r="46" spans="1:21" ht="17.25" hidden="1">
      <c r="A46" s="236"/>
      <c r="B46" s="237"/>
      <c r="C46" s="237"/>
      <c r="D46" s="237"/>
      <c r="E46" s="237" t="str">
        <f>'１．正味財産増減・法人税計算'!C42</f>
        <v>調査費</v>
      </c>
      <c r="F46" s="237"/>
      <c r="G46" s="237"/>
      <c r="H46" s="237"/>
      <c r="I46" s="238"/>
      <c r="J46" s="239">
        <f>正味財産増減計算書内訳表!U46</f>
        <v>0</v>
      </c>
      <c r="K46" s="239">
        <v>0</v>
      </c>
      <c r="L46" s="239">
        <f t="shared" ref="L46:L53" si="3">J46-K46</f>
        <v>0</v>
      </c>
      <c r="M46" s="12"/>
      <c r="N46" s="32" t="str">
        <f t="shared" si="0"/>
        <v>非表示</v>
      </c>
      <c r="O46" s="11"/>
      <c r="P46" s="12"/>
      <c r="Q46" s="12"/>
      <c r="R46" s="12"/>
      <c r="S46" s="12"/>
      <c r="T46" s="12"/>
      <c r="U46" s="12"/>
    </row>
    <row r="47" spans="1:21" ht="17.25" hidden="1">
      <c r="A47" s="236"/>
      <c r="B47" s="237"/>
      <c r="C47" s="237"/>
      <c r="D47" s="237"/>
      <c r="E47" s="237" t="str">
        <f>'１．正味財産増減・法人税計算'!C43</f>
        <v>ブース経費</v>
      </c>
      <c r="F47" s="237"/>
      <c r="G47" s="237"/>
      <c r="H47" s="237"/>
      <c r="I47" s="238"/>
      <c r="J47" s="239">
        <f>正味財産増減計算書内訳表!U47</f>
        <v>0</v>
      </c>
      <c r="K47" s="239">
        <v>0</v>
      </c>
      <c r="L47" s="239">
        <f t="shared" si="3"/>
        <v>0</v>
      </c>
      <c r="M47" s="12"/>
      <c r="N47" s="32" t="str">
        <f t="shared" si="0"/>
        <v>非表示</v>
      </c>
      <c r="O47" s="11"/>
      <c r="P47" s="12"/>
      <c r="Q47" s="12"/>
      <c r="R47" s="12"/>
      <c r="S47" s="12"/>
      <c r="T47" s="12"/>
      <c r="U47" s="12"/>
    </row>
    <row r="48" spans="1:21" ht="17.25">
      <c r="A48" s="6"/>
      <c r="B48" s="7"/>
      <c r="C48" s="7"/>
      <c r="D48" s="7"/>
      <c r="E48" s="7" t="str">
        <f>'１．正味財産増減・法人税計算'!C44</f>
        <v>外注費</v>
      </c>
      <c r="F48" s="7"/>
      <c r="G48" s="7"/>
      <c r="H48" s="7"/>
      <c r="I48" s="8"/>
      <c r="J48" s="10">
        <f>正味財産増減計算書内訳表!U48</f>
        <v>7756562</v>
      </c>
      <c r="K48" s="10">
        <v>21373675</v>
      </c>
      <c r="L48" s="10">
        <f t="shared" si="3"/>
        <v>-13617113</v>
      </c>
      <c r="M48" s="12"/>
      <c r="N48" s="32" t="str">
        <f t="shared" si="0"/>
        <v>表示</v>
      </c>
      <c r="O48" s="11"/>
      <c r="P48" s="12"/>
      <c r="Q48" s="12"/>
      <c r="R48" s="12"/>
      <c r="S48" s="12"/>
      <c r="T48" s="12"/>
      <c r="U48" s="12"/>
    </row>
    <row r="49" spans="1:21" ht="17.25">
      <c r="A49" s="6"/>
      <c r="B49" s="7"/>
      <c r="C49" s="7"/>
      <c r="D49" s="7"/>
      <c r="E49" s="7" t="str">
        <f>'１．正味財産増減・法人税計算'!C45</f>
        <v>消耗品費</v>
      </c>
      <c r="F49" s="7"/>
      <c r="G49" s="7"/>
      <c r="H49" s="7"/>
      <c r="I49" s="8"/>
      <c r="J49" s="10">
        <f>正味財産増減計算書内訳表!U49</f>
        <v>753451</v>
      </c>
      <c r="K49" s="10">
        <v>2408184</v>
      </c>
      <c r="L49" s="10">
        <f t="shared" si="3"/>
        <v>-1654733</v>
      </c>
      <c r="M49" s="12"/>
      <c r="N49" s="32" t="str">
        <f t="shared" si="0"/>
        <v>表示</v>
      </c>
      <c r="O49" s="11"/>
      <c r="P49" s="12"/>
      <c r="Q49" s="12"/>
      <c r="R49" s="12"/>
      <c r="S49" s="12"/>
      <c r="T49" s="12"/>
      <c r="U49" s="12"/>
    </row>
    <row r="50" spans="1:21" ht="17.25" hidden="1">
      <c r="A50" s="236"/>
      <c r="B50" s="237"/>
      <c r="C50" s="237"/>
      <c r="D50" s="237"/>
      <c r="E50" s="237" t="str">
        <f>'１．正味財産増減・法人税計算'!C46</f>
        <v>仮科目３</v>
      </c>
      <c r="F50" s="237"/>
      <c r="G50" s="237"/>
      <c r="H50" s="237"/>
      <c r="I50" s="238"/>
      <c r="J50" s="239">
        <f>正味財産増減計算書内訳表!U50</f>
        <v>0</v>
      </c>
      <c r="K50" s="239">
        <v>0</v>
      </c>
      <c r="L50" s="239">
        <f t="shared" si="3"/>
        <v>0</v>
      </c>
      <c r="M50" s="12"/>
      <c r="N50" s="32" t="str">
        <f t="shared" si="0"/>
        <v>非表示</v>
      </c>
      <c r="O50" s="11"/>
      <c r="P50" s="12"/>
      <c r="Q50" s="12"/>
      <c r="R50" s="12"/>
      <c r="S50" s="12"/>
      <c r="T50" s="12"/>
      <c r="U50" s="12"/>
    </row>
    <row r="51" spans="1:21" ht="17.25" hidden="1">
      <c r="A51" s="236"/>
      <c r="B51" s="237"/>
      <c r="C51" s="237"/>
      <c r="D51" s="237"/>
      <c r="E51" s="237" t="str">
        <f>'１．正味財産増減・法人税計算'!C47</f>
        <v>仮科目４</v>
      </c>
      <c r="F51" s="237"/>
      <c r="G51" s="237"/>
      <c r="H51" s="237"/>
      <c r="I51" s="238"/>
      <c r="J51" s="239">
        <f>正味財産増減計算書内訳表!U51</f>
        <v>0</v>
      </c>
      <c r="K51" s="239">
        <v>0</v>
      </c>
      <c r="L51" s="239">
        <f t="shared" si="3"/>
        <v>0</v>
      </c>
      <c r="M51" s="12"/>
      <c r="N51" s="32" t="str">
        <f t="shared" si="0"/>
        <v>非表示</v>
      </c>
      <c r="O51" s="11"/>
      <c r="P51" s="12"/>
      <c r="Q51" s="12"/>
      <c r="R51" s="12"/>
      <c r="S51" s="12"/>
      <c r="T51" s="12"/>
      <c r="U51" s="12"/>
    </row>
    <row r="52" spans="1:21" ht="17.25" hidden="1">
      <c r="A52" s="236"/>
      <c r="B52" s="237"/>
      <c r="C52" s="237"/>
      <c r="D52" s="237"/>
      <c r="E52" s="237" t="str">
        <f>'１．正味財産増減・法人税計算'!C48</f>
        <v>仮科目５</v>
      </c>
      <c r="F52" s="237"/>
      <c r="G52" s="237"/>
      <c r="H52" s="237"/>
      <c r="I52" s="238"/>
      <c r="J52" s="239">
        <f>正味財産増減計算書内訳表!U52</f>
        <v>0</v>
      </c>
      <c r="K52" s="239">
        <v>0</v>
      </c>
      <c r="L52" s="239">
        <f t="shared" si="3"/>
        <v>0</v>
      </c>
      <c r="M52" s="12"/>
      <c r="N52" s="32" t="str">
        <f t="shared" si="0"/>
        <v>非表示</v>
      </c>
      <c r="O52" s="11"/>
      <c r="P52" s="12"/>
      <c r="Q52" s="12"/>
      <c r="R52" s="12"/>
      <c r="S52" s="12"/>
      <c r="T52" s="12"/>
      <c r="U52" s="12"/>
    </row>
    <row r="53" spans="1:21" ht="17.25" hidden="1">
      <c r="A53" s="236"/>
      <c r="B53" s="237"/>
      <c r="C53" s="237"/>
      <c r="D53" s="237"/>
      <c r="E53" s="237" t="str">
        <f>'１．正味財産増減・法人税計算'!C49</f>
        <v>仮科目６</v>
      </c>
      <c r="F53" s="237"/>
      <c r="G53" s="237"/>
      <c r="H53" s="237"/>
      <c r="I53" s="238"/>
      <c r="J53" s="239">
        <f>正味財産増減計算書内訳表!U53</f>
        <v>0</v>
      </c>
      <c r="K53" s="239">
        <v>0</v>
      </c>
      <c r="L53" s="239">
        <f t="shared" si="3"/>
        <v>0</v>
      </c>
      <c r="M53" s="12"/>
      <c r="N53" s="32" t="str">
        <f t="shared" si="0"/>
        <v>非表示</v>
      </c>
      <c r="O53" s="11"/>
      <c r="P53" s="12"/>
      <c r="Q53" s="12"/>
      <c r="R53" s="12"/>
      <c r="S53" s="12"/>
      <c r="T53" s="12"/>
      <c r="U53" s="12"/>
    </row>
    <row r="54" spans="1:21" s="12" customFormat="1" ht="17.25">
      <c r="A54" s="6"/>
      <c r="B54" s="7"/>
      <c r="C54" s="7"/>
      <c r="D54" s="7"/>
      <c r="E54" s="7" t="str">
        <f>'１．正味財産増減・法人税計算'!C50</f>
        <v>給与賞与手当</v>
      </c>
      <c r="F54" s="7"/>
      <c r="G54" s="7"/>
      <c r="H54" s="7"/>
      <c r="I54" s="8"/>
      <c r="J54" s="10">
        <f>正味財産増減計算書内訳表!U54</f>
        <v>12980219</v>
      </c>
      <c r="K54" s="10">
        <v>11618131</v>
      </c>
      <c r="L54" s="10">
        <f t="shared" si="1"/>
        <v>1362088</v>
      </c>
      <c r="N54" s="32" t="str">
        <f t="shared" si="0"/>
        <v>表示</v>
      </c>
      <c r="O54" s="11"/>
      <c r="P54" s="209"/>
      <c r="Q54" s="1"/>
      <c r="R54" s="1"/>
      <c r="S54" s="1"/>
      <c r="T54" s="1"/>
      <c r="U54" s="1"/>
    </row>
    <row r="55" spans="1:21" ht="17.25">
      <c r="A55" s="6"/>
      <c r="B55" s="7"/>
      <c r="C55" s="7"/>
      <c r="D55" s="7"/>
      <c r="E55" s="7" t="str">
        <f>'１．正味財産増減・法人税計算'!C51</f>
        <v>退職給付費用</v>
      </c>
      <c r="F55" s="7"/>
      <c r="G55" s="7"/>
      <c r="H55" s="7"/>
      <c r="I55" s="8"/>
      <c r="J55" s="10">
        <f>正味財産増減計算書内訳表!U55</f>
        <v>456850</v>
      </c>
      <c r="K55" s="10">
        <v>220000</v>
      </c>
      <c r="L55" s="10">
        <f t="shared" si="1"/>
        <v>236850</v>
      </c>
      <c r="M55" s="12"/>
      <c r="N55" s="32" t="str">
        <f t="shared" si="0"/>
        <v>表示</v>
      </c>
      <c r="O55" s="11"/>
    </row>
    <row r="56" spans="1:21" ht="17.25">
      <c r="A56" s="6"/>
      <c r="B56" s="7"/>
      <c r="C56" s="7"/>
      <c r="D56" s="7"/>
      <c r="E56" s="7" t="str">
        <f>'１．正味財産増減・法人税計算'!C52</f>
        <v>社会保険・福利厚生費</v>
      </c>
      <c r="F56" s="7"/>
      <c r="G56" s="7"/>
      <c r="H56" s="7"/>
      <c r="I56" s="8"/>
      <c r="J56" s="10">
        <f>正味財産増減計算書内訳表!U56</f>
        <v>2318562</v>
      </c>
      <c r="K56" s="10">
        <v>1900952</v>
      </c>
      <c r="L56" s="10">
        <f t="shared" si="1"/>
        <v>417610</v>
      </c>
      <c r="M56" s="12"/>
      <c r="N56" s="32" t="str">
        <f t="shared" si="0"/>
        <v>表示</v>
      </c>
      <c r="O56" s="11"/>
    </row>
    <row r="57" spans="1:21" ht="17.25">
      <c r="A57" s="6"/>
      <c r="B57" s="7"/>
      <c r="C57" s="7"/>
      <c r="D57" s="7"/>
      <c r="E57" s="7" t="str">
        <f>'１．正味財産増減・法人税計算'!C53</f>
        <v>旅費交通費</v>
      </c>
      <c r="F57" s="7"/>
      <c r="G57" s="7"/>
      <c r="H57" s="7"/>
      <c r="I57" s="8"/>
      <c r="J57" s="10">
        <f>正味財産増減計算書内訳表!U57</f>
        <v>7732813</v>
      </c>
      <c r="K57" s="10">
        <v>7786643</v>
      </c>
      <c r="L57" s="10">
        <f t="shared" si="1"/>
        <v>-53830</v>
      </c>
      <c r="M57" s="12"/>
      <c r="N57" s="32" t="str">
        <f t="shared" si="0"/>
        <v>表示</v>
      </c>
      <c r="O57" s="11"/>
      <c r="P57" s="209"/>
      <c r="Q57" s="12"/>
      <c r="R57" s="12"/>
      <c r="S57" s="12"/>
      <c r="T57" s="12"/>
      <c r="U57" s="12"/>
    </row>
    <row r="58" spans="1:21" s="12" customFormat="1" ht="17.25">
      <c r="A58" s="6"/>
      <c r="B58" s="7"/>
      <c r="C58" s="7"/>
      <c r="D58" s="7"/>
      <c r="E58" s="7" t="str">
        <f>'１．正味財産増減・法人税計算'!C54</f>
        <v>通信費</v>
      </c>
      <c r="F58" s="7"/>
      <c r="G58" s="7"/>
      <c r="H58" s="7"/>
      <c r="I58" s="8"/>
      <c r="J58" s="10">
        <f>正味財産増減計算書内訳表!U58</f>
        <v>559121</v>
      </c>
      <c r="K58" s="10">
        <v>617915</v>
      </c>
      <c r="L58" s="10">
        <f t="shared" si="1"/>
        <v>-58794</v>
      </c>
      <c r="N58" s="32" t="str">
        <f t="shared" si="0"/>
        <v>表示</v>
      </c>
      <c r="O58" s="11"/>
      <c r="P58" s="32"/>
      <c r="Q58" s="1"/>
      <c r="R58" s="1"/>
      <c r="S58" s="1"/>
      <c r="T58" s="1"/>
      <c r="U58" s="1"/>
    </row>
    <row r="59" spans="1:21" s="12" customFormat="1" ht="17.25">
      <c r="A59" s="6"/>
      <c r="B59" s="7"/>
      <c r="C59" s="7"/>
      <c r="D59" s="7"/>
      <c r="E59" s="7" t="str">
        <f>'１．正味財産増減・法人税計算'!C55</f>
        <v>支払手数料</v>
      </c>
      <c r="F59" s="7"/>
      <c r="G59" s="7"/>
      <c r="H59" s="7"/>
      <c r="I59" s="8"/>
      <c r="J59" s="10">
        <f>正味財産増減計算書内訳表!U59</f>
        <v>781121</v>
      </c>
      <c r="K59" s="10">
        <v>530887</v>
      </c>
      <c r="L59" s="10">
        <f t="shared" si="1"/>
        <v>250234</v>
      </c>
      <c r="N59" s="32" t="str">
        <f t="shared" si="0"/>
        <v>表示</v>
      </c>
      <c r="O59" s="11"/>
      <c r="P59" s="32"/>
      <c r="Q59" s="1"/>
      <c r="R59" s="1"/>
      <c r="S59" s="1"/>
      <c r="T59" s="1"/>
      <c r="U59" s="1"/>
    </row>
    <row r="60" spans="1:21" ht="17.25">
      <c r="A60" s="6"/>
      <c r="B60" s="7"/>
      <c r="C60" s="7"/>
      <c r="D60" s="7"/>
      <c r="E60" s="7" t="str">
        <f>'１．正味財産増減・法人税計算'!C56</f>
        <v>ホームページ更新費</v>
      </c>
      <c r="F60" s="7"/>
      <c r="G60" s="7"/>
      <c r="H60" s="7"/>
      <c r="I60" s="8"/>
      <c r="J60" s="10">
        <f>正味財産増減計算書内訳表!U60</f>
        <v>391193</v>
      </c>
      <c r="K60" s="10">
        <v>126673</v>
      </c>
      <c r="L60" s="10">
        <f t="shared" si="1"/>
        <v>264520</v>
      </c>
      <c r="M60" s="12"/>
      <c r="N60" s="32" t="str">
        <f t="shared" si="0"/>
        <v>表示</v>
      </c>
      <c r="O60" s="11"/>
      <c r="P60" s="209"/>
      <c r="Q60" s="12"/>
      <c r="R60" s="12"/>
      <c r="S60" s="12"/>
      <c r="T60" s="12"/>
      <c r="U60" s="12"/>
    </row>
    <row r="61" spans="1:21" s="12" customFormat="1" ht="17.25">
      <c r="A61" s="6"/>
      <c r="B61" s="7"/>
      <c r="C61" s="7"/>
      <c r="D61" s="7"/>
      <c r="E61" s="7" t="str">
        <f>'１．正味財産増減・法人税計算'!C57</f>
        <v>事務用消耗品費</v>
      </c>
      <c r="F61" s="7"/>
      <c r="G61" s="7"/>
      <c r="H61" s="7"/>
      <c r="I61" s="8"/>
      <c r="J61" s="10">
        <f>正味財産増減計算書内訳表!U61</f>
        <v>227911</v>
      </c>
      <c r="K61" s="10">
        <v>112026</v>
      </c>
      <c r="L61" s="10">
        <f t="shared" si="1"/>
        <v>115885</v>
      </c>
      <c r="N61" s="32" t="str">
        <f t="shared" si="0"/>
        <v>表示</v>
      </c>
      <c r="O61" s="11"/>
      <c r="P61" s="209"/>
    </row>
    <row r="62" spans="1:21" s="12" customFormat="1" ht="17.25">
      <c r="A62" s="6"/>
      <c r="B62" s="7"/>
      <c r="C62" s="7"/>
      <c r="D62" s="7"/>
      <c r="E62" s="7" t="str">
        <f>'１．正味財産増減・法人税計算'!C58</f>
        <v>印刷製本費</v>
      </c>
      <c r="F62" s="7"/>
      <c r="G62" s="7"/>
      <c r="H62" s="7"/>
      <c r="I62" s="8"/>
      <c r="J62" s="10">
        <f>正味財産増減計算書内訳表!U62</f>
        <v>2231465</v>
      </c>
      <c r="K62" s="10">
        <v>2447104</v>
      </c>
      <c r="L62" s="10">
        <f t="shared" si="1"/>
        <v>-215639</v>
      </c>
      <c r="N62" s="32" t="str">
        <f t="shared" si="0"/>
        <v>表示</v>
      </c>
      <c r="O62" s="11"/>
      <c r="P62" s="209"/>
    </row>
    <row r="63" spans="1:21" s="12" customFormat="1" ht="17.25">
      <c r="A63" s="6"/>
      <c r="B63" s="7"/>
      <c r="C63" s="7"/>
      <c r="D63" s="7"/>
      <c r="E63" s="7" t="str">
        <f>'１．正味財産増減・法人税計算'!C59</f>
        <v>事務局借室料</v>
      </c>
      <c r="F63" s="7"/>
      <c r="G63" s="7"/>
      <c r="H63" s="7"/>
      <c r="I63" s="8"/>
      <c r="J63" s="10">
        <f>正味財産増減計算書内訳表!U63</f>
        <v>3421535</v>
      </c>
      <c r="K63" s="10">
        <v>3194895</v>
      </c>
      <c r="L63" s="10">
        <f t="shared" si="1"/>
        <v>226640</v>
      </c>
      <c r="N63" s="32" t="str">
        <f t="shared" si="0"/>
        <v>表示</v>
      </c>
      <c r="O63" s="11"/>
      <c r="P63" s="32"/>
      <c r="Q63" s="1"/>
      <c r="R63" s="1"/>
      <c r="S63" s="1"/>
      <c r="T63" s="1"/>
      <c r="U63" s="1"/>
    </row>
    <row r="64" spans="1:21" ht="17.25">
      <c r="A64" s="6"/>
      <c r="B64" s="7"/>
      <c r="C64" s="7"/>
      <c r="D64" s="7"/>
      <c r="E64" s="7" t="str">
        <f>'１．正味財産増減・法人税計算'!C60</f>
        <v>借室附帯費</v>
      </c>
      <c r="F64" s="7"/>
      <c r="G64" s="7"/>
      <c r="H64" s="7"/>
      <c r="I64" s="8"/>
      <c r="J64" s="10">
        <f>正味財産増減計算書内訳表!U64</f>
        <v>190736</v>
      </c>
      <c r="K64" s="10">
        <v>178664</v>
      </c>
      <c r="L64" s="10">
        <f t="shared" si="1"/>
        <v>12072</v>
      </c>
      <c r="M64" s="12"/>
      <c r="N64" s="32" t="str">
        <f t="shared" si="0"/>
        <v>表示</v>
      </c>
      <c r="O64" s="11"/>
    </row>
    <row r="65" spans="1:21" ht="17.25" hidden="1">
      <c r="A65" s="236"/>
      <c r="B65" s="237"/>
      <c r="C65" s="237"/>
      <c r="D65" s="237"/>
      <c r="E65" s="237" t="str">
        <f>'１．正味財産増減・法人税計算'!C61</f>
        <v>賃借料</v>
      </c>
      <c r="F65" s="237"/>
      <c r="G65" s="237"/>
      <c r="H65" s="237"/>
      <c r="I65" s="238"/>
      <c r="J65" s="239">
        <f>正味財産増減計算書内訳表!U65</f>
        <v>0</v>
      </c>
      <c r="K65" s="239">
        <v>0</v>
      </c>
      <c r="L65" s="239">
        <f t="shared" si="1"/>
        <v>0</v>
      </c>
      <c r="M65" s="12"/>
      <c r="N65" s="32" t="str">
        <f t="shared" si="0"/>
        <v>非表示</v>
      </c>
      <c r="O65" s="11"/>
      <c r="P65" s="12"/>
      <c r="Q65" s="12"/>
      <c r="R65" s="12"/>
      <c r="S65" s="12"/>
      <c r="T65" s="12"/>
      <c r="U65" s="12"/>
    </row>
    <row r="66" spans="1:21" s="12" customFormat="1" ht="17.25">
      <c r="A66" s="6"/>
      <c r="B66" s="7"/>
      <c r="C66" s="7"/>
      <c r="D66" s="7"/>
      <c r="E66" s="7" t="str">
        <f>'１．正味財産増減・法人税計算'!C62</f>
        <v>減価償却費</v>
      </c>
      <c r="F66" s="7"/>
      <c r="G66" s="7"/>
      <c r="H66" s="7"/>
      <c r="I66" s="8"/>
      <c r="J66" s="10">
        <f>正味財産増減計算書内訳表!U66</f>
        <v>1041631</v>
      </c>
      <c r="K66" s="10">
        <v>921741</v>
      </c>
      <c r="L66" s="10">
        <f t="shared" si="1"/>
        <v>119890</v>
      </c>
      <c r="N66" s="32" t="str">
        <f t="shared" si="0"/>
        <v>表示</v>
      </c>
      <c r="O66" s="11"/>
      <c r="P66" s="209"/>
    </row>
    <row r="67" spans="1:21" s="12" customFormat="1" ht="17.25">
      <c r="A67" s="6"/>
      <c r="B67" s="7"/>
      <c r="C67" s="7"/>
      <c r="D67" s="7"/>
      <c r="E67" s="7" t="str">
        <f>'１．正味財産増減・法人税計算'!C63</f>
        <v>事務用機械借用料</v>
      </c>
      <c r="F67" s="7"/>
      <c r="G67" s="7"/>
      <c r="H67" s="7"/>
      <c r="I67" s="8"/>
      <c r="J67" s="10">
        <f>正味財産増減計算書内訳表!U67</f>
        <v>1057489</v>
      </c>
      <c r="K67" s="10">
        <v>777405</v>
      </c>
      <c r="L67" s="10">
        <f t="shared" si="1"/>
        <v>280084</v>
      </c>
      <c r="N67" s="32" t="str">
        <f t="shared" si="0"/>
        <v>表示</v>
      </c>
      <c r="O67" s="11"/>
      <c r="P67" s="209"/>
    </row>
    <row r="68" spans="1:21" s="12" customFormat="1" ht="17.25">
      <c r="A68" s="6"/>
      <c r="B68" s="7"/>
      <c r="C68" s="7"/>
      <c r="D68" s="7"/>
      <c r="E68" s="7" t="str">
        <f>'１．正味財産増減・法人税計算'!C64</f>
        <v>什器備品費</v>
      </c>
      <c r="F68" s="7"/>
      <c r="G68" s="7"/>
      <c r="H68" s="7"/>
      <c r="I68" s="8"/>
      <c r="J68" s="10">
        <f>正味財産増減計算書内訳表!U68</f>
        <v>123665</v>
      </c>
      <c r="K68" s="10">
        <v>100992</v>
      </c>
      <c r="L68" s="10">
        <f t="shared" si="1"/>
        <v>22673</v>
      </c>
      <c r="N68" s="32" t="str">
        <f t="shared" ref="N68:N131" si="4">IF(AND(E68&lt;&gt;"",J68=0,K68=0),"非表示","表示")</f>
        <v>表示</v>
      </c>
      <c r="O68" s="11"/>
      <c r="P68" s="209"/>
    </row>
    <row r="69" spans="1:21" s="12" customFormat="1" ht="17.25">
      <c r="A69" s="6"/>
      <c r="B69" s="7"/>
      <c r="C69" s="7"/>
      <c r="D69" s="7"/>
      <c r="E69" s="7" t="str">
        <f>'１．正味財産増減・法人税計算'!C65</f>
        <v>図書資料費</v>
      </c>
      <c r="F69" s="7"/>
      <c r="G69" s="7"/>
      <c r="H69" s="7"/>
      <c r="I69" s="8"/>
      <c r="J69" s="10">
        <f>正味財産増減計算書内訳表!U69</f>
        <v>10626</v>
      </c>
      <c r="K69" s="10">
        <v>13716</v>
      </c>
      <c r="L69" s="10">
        <f t="shared" si="1"/>
        <v>-3090</v>
      </c>
      <c r="N69" s="32" t="str">
        <f t="shared" si="4"/>
        <v>表示</v>
      </c>
      <c r="O69" s="11"/>
      <c r="P69" s="209"/>
    </row>
    <row r="70" spans="1:21" s="12" customFormat="1" ht="17.25">
      <c r="A70" s="6"/>
      <c r="B70" s="7"/>
      <c r="C70" s="7"/>
      <c r="D70" s="7"/>
      <c r="E70" s="7" t="str">
        <f>'１．正味財産増減・法人税計算'!C66</f>
        <v>租税公課</v>
      </c>
      <c r="F70" s="7"/>
      <c r="G70" s="7"/>
      <c r="H70" s="7"/>
      <c r="I70" s="8"/>
      <c r="J70" s="10">
        <f>正味財産増減計算書内訳表!U70</f>
        <v>755839</v>
      </c>
      <c r="K70" s="10">
        <v>763995</v>
      </c>
      <c r="L70" s="10">
        <f t="shared" si="1"/>
        <v>-8156</v>
      </c>
      <c r="N70" s="32" t="str">
        <f t="shared" si="4"/>
        <v>表示</v>
      </c>
      <c r="O70" s="11"/>
      <c r="P70" s="209"/>
    </row>
    <row r="71" spans="1:21" s="12" customFormat="1" ht="17.25">
      <c r="A71" s="6"/>
      <c r="B71" s="7"/>
      <c r="C71" s="7"/>
      <c r="D71" s="7"/>
      <c r="E71" s="7" t="str">
        <f>'１．正味財産増減・法人税計算'!C67</f>
        <v>業務委託費</v>
      </c>
      <c r="F71" s="7"/>
      <c r="G71" s="7"/>
      <c r="H71" s="7"/>
      <c r="I71" s="8"/>
      <c r="J71" s="10">
        <f>正味財産増減計算書内訳表!U71</f>
        <v>2160000</v>
      </c>
      <c r="K71" s="10">
        <v>170640</v>
      </c>
      <c r="L71" s="10">
        <f t="shared" si="1"/>
        <v>1989360</v>
      </c>
      <c r="N71" s="32" t="str">
        <f t="shared" si="4"/>
        <v>表示</v>
      </c>
      <c r="O71" s="11"/>
    </row>
    <row r="72" spans="1:21" s="12" customFormat="1" ht="17.25" hidden="1">
      <c r="A72" s="236"/>
      <c r="B72" s="237"/>
      <c r="C72" s="237"/>
      <c r="D72" s="237"/>
      <c r="E72" s="237" t="str">
        <f>'１．正味財産増減・法人税計算'!C68</f>
        <v>監査料</v>
      </c>
      <c r="F72" s="237"/>
      <c r="G72" s="237"/>
      <c r="H72" s="237"/>
      <c r="I72" s="238"/>
      <c r="J72" s="239">
        <f>正味財産増減計算書内訳表!U72</f>
        <v>0</v>
      </c>
      <c r="K72" s="239">
        <v>0</v>
      </c>
      <c r="L72" s="239">
        <f t="shared" si="1"/>
        <v>0</v>
      </c>
      <c r="N72" s="32" t="str">
        <f t="shared" si="4"/>
        <v>非表示</v>
      </c>
      <c r="O72" s="11"/>
    </row>
    <row r="73" spans="1:21" s="12" customFormat="1" ht="17.25" hidden="1">
      <c r="A73" s="236"/>
      <c r="B73" s="237"/>
      <c r="C73" s="237"/>
      <c r="D73" s="237"/>
      <c r="E73" s="237" t="str">
        <f>'１．正味財産増減・法人税計算'!C69</f>
        <v>コンサルタント費</v>
      </c>
      <c r="F73" s="237"/>
      <c r="G73" s="237"/>
      <c r="H73" s="237"/>
      <c r="I73" s="238"/>
      <c r="J73" s="239">
        <f>正味財産増減計算書内訳表!U73</f>
        <v>0</v>
      </c>
      <c r="K73" s="239">
        <v>0</v>
      </c>
      <c r="L73" s="239">
        <f t="shared" si="1"/>
        <v>0</v>
      </c>
      <c r="N73" s="32" t="str">
        <f t="shared" si="4"/>
        <v>非表示</v>
      </c>
      <c r="O73" s="11"/>
    </row>
    <row r="74" spans="1:21" s="12" customFormat="1" ht="17.25" hidden="1">
      <c r="A74" s="236"/>
      <c r="B74" s="237"/>
      <c r="C74" s="237"/>
      <c r="D74" s="237"/>
      <c r="E74" s="237" t="str">
        <f>'１．正味財産増減・法人税計算'!C70</f>
        <v>運営対策費</v>
      </c>
      <c r="F74" s="237"/>
      <c r="G74" s="237"/>
      <c r="H74" s="237"/>
      <c r="I74" s="238"/>
      <c r="J74" s="239">
        <f>正味財産増減計算書内訳表!U74</f>
        <v>0</v>
      </c>
      <c r="K74" s="239">
        <v>0</v>
      </c>
      <c r="L74" s="239">
        <f t="shared" si="1"/>
        <v>0</v>
      </c>
      <c r="N74" s="32" t="str">
        <f t="shared" si="4"/>
        <v>非表示</v>
      </c>
      <c r="O74" s="11"/>
    </row>
    <row r="75" spans="1:21" s="12" customFormat="1" ht="17.25" hidden="1">
      <c r="A75" s="236"/>
      <c r="B75" s="237"/>
      <c r="C75" s="237"/>
      <c r="D75" s="237"/>
      <c r="E75" s="237" t="str">
        <f>'１．正味財産増減・法人税計算'!C71</f>
        <v>諸会費</v>
      </c>
      <c r="F75" s="237"/>
      <c r="G75" s="237"/>
      <c r="H75" s="237"/>
      <c r="I75" s="238"/>
      <c r="J75" s="239">
        <f>正味財産増減計算書内訳表!U75</f>
        <v>0</v>
      </c>
      <c r="K75" s="239">
        <v>0</v>
      </c>
      <c r="L75" s="239">
        <f t="shared" si="1"/>
        <v>0</v>
      </c>
      <c r="N75" s="32" t="str">
        <f t="shared" si="4"/>
        <v>非表示</v>
      </c>
      <c r="O75" s="11"/>
    </row>
    <row r="76" spans="1:21" s="12" customFormat="1" ht="17.25" hidden="1">
      <c r="A76" s="236"/>
      <c r="B76" s="237"/>
      <c r="C76" s="237"/>
      <c r="D76" s="237"/>
      <c r="E76" s="237" t="str">
        <f>'１．正味財産増減・法人税計算'!C72</f>
        <v>雑損</v>
      </c>
      <c r="F76" s="237"/>
      <c r="G76" s="237"/>
      <c r="H76" s="237"/>
      <c r="I76" s="238"/>
      <c r="J76" s="239">
        <f>正味財産増減計算書内訳表!U76</f>
        <v>0</v>
      </c>
      <c r="K76" s="239">
        <v>0</v>
      </c>
      <c r="L76" s="239">
        <f t="shared" ref="L76" si="5">J76-K76</f>
        <v>0</v>
      </c>
      <c r="N76" s="32" t="str">
        <f t="shared" si="4"/>
        <v>非表示</v>
      </c>
      <c r="O76" s="11"/>
    </row>
    <row r="77" spans="1:21" s="12" customFormat="1" ht="17.25">
      <c r="A77" s="6"/>
      <c r="B77" s="7"/>
      <c r="C77" s="7"/>
      <c r="D77" s="7"/>
      <c r="E77" s="7" t="str">
        <f>'１．正味財産増減・法人税計算'!C73</f>
        <v>諸雑費</v>
      </c>
      <c r="F77" s="7"/>
      <c r="G77" s="7"/>
      <c r="H77" s="7"/>
      <c r="I77" s="8"/>
      <c r="J77" s="10">
        <f>正味財産増減計算書内訳表!U77</f>
        <v>561750</v>
      </c>
      <c r="K77" s="10">
        <v>195640</v>
      </c>
      <c r="L77" s="10">
        <f t="shared" si="1"/>
        <v>366110</v>
      </c>
      <c r="N77" s="32" t="str">
        <f t="shared" si="4"/>
        <v>表示</v>
      </c>
      <c r="O77" s="11"/>
      <c r="P77" s="209"/>
    </row>
    <row r="78" spans="1:21" s="314" customFormat="1" ht="17.25">
      <c r="A78" s="310"/>
      <c r="B78" s="311"/>
      <c r="C78" s="311"/>
      <c r="D78" s="311" t="s">
        <v>24</v>
      </c>
      <c r="E78" s="311"/>
      <c r="F78" s="311"/>
      <c r="G78" s="311"/>
      <c r="H78" s="311"/>
      <c r="I78" s="312"/>
      <c r="J78" s="313">
        <f>正味財産増減計算書内訳表!U78</f>
        <v>12146784</v>
      </c>
      <c r="K78" s="313">
        <v>15109212</v>
      </c>
      <c r="L78" s="313">
        <f t="shared" si="1"/>
        <v>-2962428</v>
      </c>
      <c r="N78" s="315" t="str">
        <f t="shared" si="4"/>
        <v>表示</v>
      </c>
      <c r="O78" s="316"/>
      <c r="P78" s="315"/>
      <c r="Q78" s="317"/>
      <c r="R78" s="317"/>
      <c r="S78" s="317"/>
      <c r="T78" s="317"/>
      <c r="U78" s="317"/>
    </row>
    <row r="79" spans="1:21" s="12" customFormat="1" ht="17.25">
      <c r="A79" s="6"/>
      <c r="B79" s="7"/>
      <c r="C79" s="7"/>
      <c r="D79" s="7"/>
      <c r="E79" s="7" t="str">
        <f>'１．正味財産増減・法人税計算'!C24</f>
        <v>謝金</v>
      </c>
      <c r="F79" s="7"/>
      <c r="G79" s="7"/>
      <c r="H79" s="7"/>
      <c r="I79" s="8"/>
      <c r="J79" s="10">
        <f>正味財産増減計算書内訳表!U79</f>
        <v>20000</v>
      </c>
      <c r="K79" s="10">
        <v>70000</v>
      </c>
      <c r="L79" s="10">
        <f t="shared" si="1"/>
        <v>-50000</v>
      </c>
      <c r="N79" s="32" t="str">
        <f t="shared" si="4"/>
        <v>表示</v>
      </c>
      <c r="O79" s="11"/>
      <c r="P79" s="32"/>
      <c r="Q79" s="1"/>
      <c r="R79" s="1"/>
      <c r="S79" s="1"/>
      <c r="T79" s="1"/>
      <c r="U79" s="1"/>
    </row>
    <row r="80" spans="1:21" s="12" customFormat="1" ht="17.25" hidden="1">
      <c r="A80" s="236"/>
      <c r="B80" s="237"/>
      <c r="C80" s="237"/>
      <c r="D80" s="237"/>
      <c r="E80" s="237" t="str">
        <f>'１．正味財産増減・法人税計算'!C25</f>
        <v>会議室使用料</v>
      </c>
      <c r="F80" s="237"/>
      <c r="G80" s="237"/>
      <c r="H80" s="237"/>
      <c r="I80" s="238"/>
      <c r="J80" s="239">
        <f>正味財産増減計算書内訳表!U80</f>
        <v>0</v>
      </c>
      <c r="K80" s="239">
        <v>0</v>
      </c>
      <c r="L80" s="239">
        <f t="shared" si="1"/>
        <v>0</v>
      </c>
      <c r="N80" s="32" t="str">
        <f t="shared" si="4"/>
        <v>非表示</v>
      </c>
      <c r="O80" s="11"/>
      <c r="P80" s="1"/>
      <c r="Q80" s="1"/>
      <c r="R80" s="1"/>
      <c r="S80" s="1"/>
      <c r="T80" s="1"/>
      <c r="U80" s="1"/>
    </row>
    <row r="81" spans="1:21" s="12" customFormat="1" ht="17.25">
      <c r="A81" s="6"/>
      <c r="B81" s="7"/>
      <c r="C81" s="7"/>
      <c r="D81" s="7"/>
      <c r="E81" s="7" t="str">
        <f>'１．正味財産増減・法人税計算'!C26</f>
        <v>会議費</v>
      </c>
      <c r="F81" s="7"/>
      <c r="G81" s="7"/>
      <c r="H81" s="7"/>
      <c r="I81" s="8"/>
      <c r="J81" s="10">
        <f>正味財産増減計算書内訳表!U81</f>
        <v>2285041</v>
      </c>
      <c r="K81" s="10">
        <v>1898582</v>
      </c>
      <c r="L81" s="10">
        <f t="shared" si="1"/>
        <v>386459</v>
      </c>
      <c r="N81" s="32" t="str">
        <f t="shared" si="4"/>
        <v>表示</v>
      </c>
      <c r="O81" s="11"/>
      <c r="P81" s="32"/>
      <c r="Q81" s="1"/>
      <c r="R81" s="1"/>
      <c r="S81" s="1"/>
      <c r="T81" s="1"/>
      <c r="U81" s="1"/>
    </row>
    <row r="82" spans="1:21" s="12" customFormat="1" ht="17.25" hidden="1">
      <c r="A82" s="236"/>
      <c r="B82" s="237"/>
      <c r="C82" s="237"/>
      <c r="D82" s="237"/>
      <c r="E82" s="237" t="str">
        <f>'１．正味財産増減・法人税計算'!C27</f>
        <v>会場借料</v>
      </c>
      <c r="F82" s="237"/>
      <c r="G82" s="237"/>
      <c r="H82" s="237"/>
      <c r="I82" s="238"/>
      <c r="J82" s="239">
        <f>正味財産増減計算書内訳表!U82</f>
        <v>0</v>
      </c>
      <c r="K82" s="239">
        <v>0</v>
      </c>
      <c r="L82" s="239">
        <f t="shared" si="1"/>
        <v>0</v>
      </c>
      <c r="N82" s="32" t="str">
        <f t="shared" si="4"/>
        <v>非表示</v>
      </c>
      <c r="O82" s="11"/>
      <c r="P82" s="1"/>
      <c r="Q82" s="1"/>
      <c r="R82" s="1"/>
      <c r="S82" s="1"/>
      <c r="T82" s="1"/>
      <c r="U82" s="1"/>
    </row>
    <row r="83" spans="1:21" s="12" customFormat="1" ht="17.25" hidden="1">
      <c r="A83" s="236"/>
      <c r="B83" s="237"/>
      <c r="C83" s="237"/>
      <c r="D83" s="237"/>
      <c r="E83" s="237" t="str">
        <f>'１．正味財産増減・法人税計算'!C28</f>
        <v>原稿執筆料</v>
      </c>
      <c r="F83" s="237"/>
      <c r="G83" s="237"/>
      <c r="H83" s="237"/>
      <c r="I83" s="238"/>
      <c r="J83" s="239">
        <f>正味財産増減計算書内訳表!U83</f>
        <v>0</v>
      </c>
      <c r="K83" s="239">
        <v>0</v>
      </c>
      <c r="L83" s="239">
        <f t="shared" ref="L83:L140" si="6">J83-K83</f>
        <v>0</v>
      </c>
      <c r="N83" s="32" t="str">
        <f t="shared" si="4"/>
        <v>非表示</v>
      </c>
      <c r="O83" s="11"/>
      <c r="P83" s="1"/>
      <c r="Q83" s="1"/>
      <c r="R83" s="1"/>
      <c r="S83" s="1"/>
      <c r="T83" s="1"/>
      <c r="U83" s="1"/>
    </row>
    <row r="84" spans="1:21" s="12" customFormat="1" ht="17.25" hidden="1">
      <c r="A84" s="236"/>
      <c r="B84" s="237"/>
      <c r="C84" s="237"/>
      <c r="D84" s="237"/>
      <c r="E84" s="237" t="str">
        <f>'１．正味財産増減・法人税計算'!C29</f>
        <v>提出資料作成費</v>
      </c>
      <c r="F84" s="237"/>
      <c r="G84" s="237"/>
      <c r="H84" s="237"/>
      <c r="I84" s="238"/>
      <c r="J84" s="239">
        <f>正味財産増減計算書内訳表!U84</f>
        <v>0</v>
      </c>
      <c r="K84" s="239">
        <v>0</v>
      </c>
      <c r="L84" s="239">
        <f t="shared" si="6"/>
        <v>0</v>
      </c>
      <c r="N84" s="32" t="str">
        <f t="shared" si="4"/>
        <v>非表示</v>
      </c>
      <c r="O84" s="11"/>
      <c r="P84" s="1"/>
      <c r="Q84" s="1"/>
      <c r="R84" s="1"/>
      <c r="S84" s="1"/>
      <c r="T84" s="1"/>
      <c r="U84" s="1"/>
    </row>
    <row r="85" spans="1:21" ht="17.25" hidden="1">
      <c r="A85" s="236"/>
      <c r="B85" s="237"/>
      <c r="C85" s="237"/>
      <c r="D85" s="237"/>
      <c r="E85" s="237" t="str">
        <f>'１．正味財産増減・法人税計算'!C30</f>
        <v>解説資料作成費</v>
      </c>
      <c r="F85" s="237"/>
      <c r="G85" s="237"/>
      <c r="H85" s="237"/>
      <c r="I85" s="238"/>
      <c r="J85" s="239">
        <f>正味財産増減計算書内訳表!U85</f>
        <v>0</v>
      </c>
      <c r="K85" s="239">
        <v>0</v>
      </c>
      <c r="L85" s="239">
        <f t="shared" si="6"/>
        <v>0</v>
      </c>
      <c r="M85" s="12"/>
      <c r="N85" s="32" t="str">
        <f t="shared" si="4"/>
        <v>非表示</v>
      </c>
      <c r="O85" s="11"/>
      <c r="P85" s="1"/>
    </row>
    <row r="86" spans="1:21" ht="17.25" hidden="1">
      <c r="A86" s="236"/>
      <c r="B86" s="237"/>
      <c r="C86" s="237"/>
      <c r="D86" s="237"/>
      <c r="E86" s="237" t="str">
        <f>'１．正味財産増減・法人税計算'!C31</f>
        <v>講演費</v>
      </c>
      <c r="F86" s="237"/>
      <c r="G86" s="237"/>
      <c r="H86" s="237"/>
      <c r="I86" s="238"/>
      <c r="J86" s="239">
        <f>正味財産増減計算書内訳表!U86</f>
        <v>0</v>
      </c>
      <c r="K86" s="239">
        <v>0</v>
      </c>
      <c r="L86" s="239">
        <f t="shared" si="6"/>
        <v>0</v>
      </c>
      <c r="M86" s="12"/>
      <c r="N86" s="32" t="str">
        <f t="shared" si="4"/>
        <v>非表示</v>
      </c>
      <c r="O86" s="11"/>
      <c r="P86" s="1"/>
    </row>
    <row r="87" spans="1:21" ht="17.25" hidden="1">
      <c r="A87" s="236"/>
      <c r="B87" s="237"/>
      <c r="C87" s="237"/>
      <c r="D87" s="237"/>
      <c r="E87" s="237" t="str">
        <f>'１．正味財産増減・法人税計算'!C32</f>
        <v>テキスト制作費</v>
      </c>
      <c r="F87" s="237"/>
      <c r="G87" s="237"/>
      <c r="H87" s="237"/>
      <c r="I87" s="238"/>
      <c r="J87" s="239">
        <f>正味財産増減計算書内訳表!U87</f>
        <v>0</v>
      </c>
      <c r="K87" s="239">
        <v>0</v>
      </c>
      <c r="L87" s="239">
        <f t="shared" si="6"/>
        <v>0</v>
      </c>
      <c r="M87" s="12"/>
      <c r="N87" s="32" t="str">
        <f t="shared" si="4"/>
        <v>非表示</v>
      </c>
      <c r="O87" s="11"/>
      <c r="P87" s="12"/>
      <c r="Q87" s="12"/>
      <c r="R87" s="12"/>
      <c r="S87" s="12"/>
      <c r="T87" s="12"/>
      <c r="U87" s="12"/>
    </row>
    <row r="88" spans="1:21" s="12" customFormat="1" ht="17.25" hidden="1">
      <c r="A88" s="236"/>
      <c r="B88" s="237"/>
      <c r="C88" s="237"/>
      <c r="D88" s="237"/>
      <c r="E88" s="237" t="str">
        <f>'１．正味財産増減・法人税計算'!C33</f>
        <v>実習費</v>
      </c>
      <c r="F88" s="237"/>
      <c r="G88" s="237"/>
      <c r="H88" s="237"/>
      <c r="I88" s="238"/>
      <c r="J88" s="239">
        <f>正味財産増減計算書内訳表!U88</f>
        <v>0</v>
      </c>
      <c r="K88" s="239">
        <v>0</v>
      </c>
      <c r="L88" s="239">
        <f t="shared" si="6"/>
        <v>0</v>
      </c>
      <c r="N88" s="32" t="str">
        <f t="shared" si="4"/>
        <v>非表示</v>
      </c>
      <c r="O88" s="11"/>
    </row>
    <row r="89" spans="1:21" s="12" customFormat="1" ht="17.25" hidden="1">
      <c r="A89" s="236"/>
      <c r="B89" s="237"/>
      <c r="C89" s="237"/>
      <c r="D89" s="237"/>
      <c r="E89" s="237" t="str">
        <f>'１．正味財産増減・法人税計算'!C34</f>
        <v>カリキュラム作成業務費</v>
      </c>
      <c r="F89" s="237"/>
      <c r="G89" s="237"/>
      <c r="H89" s="237"/>
      <c r="I89" s="238"/>
      <c r="J89" s="239">
        <f>正味財産増減計算書内訳表!U89</f>
        <v>0</v>
      </c>
      <c r="K89" s="239">
        <v>0</v>
      </c>
      <c r="L89" s="239">
        <f t="shared" si="6"/>
        <v>0</v>
      </c>
      <c r="N89" s="32" t="str">
        <f t="shared" si="4"/>
        <v>非表示</v>
      </c>
      <c r="O89" s="11"/>
      <c r="P89" s="1"/>
      <c r="Q89" s="1"/>
      <c r="R89" s="1"/>
      <c r="S89" s="1"/>
      <c r="T89" s="1"/>
      <c r="U89" s="1"/>
    </row>
    <row r="90" spans="1:21" ht="17.25" hidden="1">
      <c r="A90" s="236"/>
      <c r="B90" s="237"/>
      <c r="C90" s="237"/>
      <c r="D90" s="237"/>
      <c r="E90" s="237" t="str">
        <f>'１．正味財産増減・法人税計算'!C35</f>
        <v>事業協賛金</v>
      </c>
      <c r="F90" s="237"/>
      <c r="G90" s="237"/>
      <c r="H90" s="237"/>
      <c r="I90" s="238"/>
      <c r="J90" s="239">
        <f>正味財産増減計算書内訳表!U90</f>
        <v>0</v>
      </c>
      <c r="K90" s="239">
        <v>0</v>
      </c>
      <c r="L90" s="239">
        <f t="shared" si="6"/>
        <v>0</v>
      </c>
      <c r="M90" s="12"/>
      <c r="N90" s="32" t="str">
        <f t="shared" si="4"/>
        <v>非表示</v>
      </c>
      <c r="O90" s="11"/>
      <c r="P90" s="1"/>
    </row>
    <row r="91" spans="1:21" ht="17.25" hidden="1">
      <c r="A91" s="236"/>
      <c r="B91" s="237"/>
      <c r="C91" s="237"/>
      <c r="D91" s="237"/>
      <c r="E91" s="237" t="str">
        <f>'１．正味財産増減・法人税計算'!C36</f>
        <v>設計費・ソフトウェア費</v>
      </c>
      <c r="F91" s="237"/>
      <c r="G91" s="237"/>
      <c r="H91" s="237"/>
      <c r="I91" s="238"/>
      <c r="J91" s="239">
        <f>正味財産増減計算書内訳表!U91</f>
        <v>0</v>
      </c>
      <c r="K91" s="239">
        <v>0</v>
      </c>
      <c r="L91" s="239">
        <f t="shared" si="6"/>
        <v>0</v>
      </c>
      <c r="M91" s="12"/>
      <c r="N91" s="32" t="str">
        <f>IF(AND(E91&lt;&gt;"",J91=0,K91=0),"非表示","表示")</f>
        <v>非表示</v>
      </c>
      <c r="O91" s="11"/>
      <c r="P91" s="1"/>
    </row>
    <row r="92" spans="1:21" ht="17.25" hidden="1">
      <c r="A92" s="236"/>
      <c r="B92" s="237"/>
      <c r="C92" s="237"/>
      <c r="D92" s="237"/>
      <c r="E92" s="237" t="str">
        <f>'１．正味財産増減・法人税計算'!C37</f>
        <v>設備改造費</v>
      </c>
      <c r="F92" s="237"/>
      <c r="G92" s="237"/>
      <c r="H92" s="237"/>
      <c r="I92" s="238"/>
      <c r="J92" s="239">
        <f>正味財産増減計算書内訳表!U92</f>
        <v>0</v>
      </c>
      <c r="K92" s="239">
        <v>0</v>
      </c>
      <c r="L92" s="239">
        <f t="shared" si="6"/>
        <v>0</v>
      </c>
      <c r="M92" s="12"/>
      <c r="N92" s="32" t="str">
        <f t="shared" si="4"/>
        <v>非表示</v>
      </c>
      <c r="O92" s="11"/>
      <c r="P92" s="1"/>
    </row>
    <row r="93" spans="1:21" ht="17.25" hidden="1">
      <c r="A93" s="236"/>
      <c r="B93" s="237"/>
      <c r="C93" s="237"/>
      <c r="D93" s="237"/>
      <c r="E93" s="237" t="str">
        <f>'１．正味財産増減・法人税計算'!C38</f>
        <v>素材・ブランク費</v>
      </c>
      <c r="F93" s="237"/>
      <c r="G93" s="237"/>
      <c r="H93" s="237"/>
      <c r="I93" s="238"/>
      <c r="J93" s="239">
        <f>正味財産増減計算書内訳表!U93</f>
        <v>0</v>
      </c>
      <c r="K93" s="239">
        <v>0</v>
      </c>
      <c r="L93" s="239">
        <f t="shared" si="6"/>
        <v>0</v>
      </c>
      <c r="M93" s="12"/>
      <c r="N93" s="32" t="str">
        <f t="shared" si="4"/>
        <v>非表示</v>
      </c>
      <c r="O93" s="11"/>
      <c r="P93" s="1"/>
    </row>
    <row r="94" spans="1:21" ht="17.25" hidden="1">
      <c r="A94" s="236"/>
      <c r="B94" s="237"/>
      <c r="C94" s="237"/>
      <c r="D94" s="237"/>
      <c r="E94" s="237" t="str">
        <f>'１．正味財産増減・法人税計算'!C39</f>
        <v>冶具費</v>
      </c>
      <c r="F94" s="237"/>
      <c r="G94" s="237"/>
      <c r="H94" s="237"/>
      <c r="I94" s="238"/>
      <c r="J94" s="239">
        <f>正味財産増減計算書内訳表!U94</f>
        <v>0</v>
      </c>
      <c r="K94" s="239">
        <v>0</v>
      </c>
      <c r="L94" s="239">
        <f t="shared" si="6"/>
        <v>0</v>
      </c>
      <c r="M94" s="12"/>
      <c r="N94" s="32" t="str">
        <f t="shared" si="4"/>
        <v>非表示</v>
      </c>
      <c r="O94" s="11"/>
      <c r="P94" s="1"/>
    </row>
    <row r="95" spans="1:21" ht="17.25" hidden="1">
      <c r="A95" s="236"/>
      <c r="B95" s="237"/>
      <c r="C95" s="237"/>
      <c r="D95" s="237"/>
      <c r="E95" s="237" t="str">
        <f>'１．正味財産増減・法人税計算'!C40</f>
        <v>評価歯車製作費</v>
      </c>
      <c r="F95" s="237"/>
      <c r="G95" s="237"/>
      <c r="H95" s="237"/>
      <c r="I95" s="238"/>
      <c r="J95" s="239">
        <f>正味財産増減計算書内訳表!U95</f>
        <v>0</v>
      </c>
      <c r="K95" s="239">
        <v>0</v>
      </c>
      <c r="L95" s="239">
        <f t="shared" si="6"/>
        <v>0</v>
      </c>
      <c r="M95" s="12"/>
      <c r="N95" s="32" t="str">
        <f t="shared" si="4"/>
        <v>非表示</v>
      </c>
      <c r="O95" s="11"/>
      <c r="P95" s="1"/>
    </row>
    <row r="96" spans="1:21" ht="17.25" hidden="1">
      <c r="A96" s="236"/>
      <c r="B96" s="237"/>
      <c r="C96" s="237"/>
      <c r="D96" s="237"/>
      <c r="E96" s="237" t="str">
        <f>'１．正味財産増減・法人税計算'!C41</f>
        <v>評価試験費</v>
      </c>
      <c r="F96" s="237"/>
      <c r="G96" s="237"/>
      <c r="H96" s="237"/>
      <c r="I96" s="238"/>
      <c r="J96" s="239">
        <f>正味財産増減計算書内訳表!U96</f>
        <v>0</v>
      </c>
      <c r="K96" s="239">
        <v>0</v>
      </c>
      <c r="L96" s="239">
        <f t="shared" si="6"/>
        <v>0</v>
      </c>
      <c r="M96" s="12"/>
      <c r="N96" s="32" t="str">
        <f t="shared" si="4"/>
        <v>非表示</v>
      </c>
      <c r="O96" s="11"/>
      <c r="P96" s="1"/>
    </row>
    <row r="97" spans="1:21" ht="17.25" hidden="1">
      <c r="A97" s="236"/>
      <c r="B97" s="237"/>
      <c r="C97" s="237"/>
      <c r="D97" s="237"/>
      <c r="E97" s="237" t="str">
        <f>'１．正味財産増減・法人税計算'!C42</f>
        <v>調査費</v>
      </c>
      <c r="F97" s="237"/>
      <c r="G97" s="237"/>
      <c r="H97" s="237"/>
      <c r="I97" s="238"/>
      <c r="J97" s="239">
        <f>正味財産増減計算書内訳表!U97</f>
        <v>0</v>
      </c>
      <c r="K97" s="239">
        <v>0</v>
      </c>
      <c r="L97" s="239">
        <f t="shared" ref="L97:L104" si="7">J97-K97</f>
        <v>0</v>
      </c>
      <c r="M97" s="12"/>
      <c r="N97" s="32" t="str">
        <f t="shared" si="4"/>
        <v>非表示</v>
      </c>
      <c r="O97" s="11"/>
      <c r="P97" s="1"/>
    </row>
    <row r="98" spans="1:21" ht="17.25" hidden="1">
      <c r="A98" s="236"/>
      <c r="B98" s="237"/>
      <c r="C98" s="237"/>
      <c r="D98" s="237"/>
      <c r="E98" s="237" t="str">
        <f>'１．正味財産増減・法人税計算'!C43</f>
        <v>ブース経費</v>
      </c>
      <c r="F98" s="237"/>
      <c r="G98" s="237"/>
      <c r="H98" s="237"/>
      <c r="I98" s="238"/>
      <c r="J98" s="239">
        <f>正味財産増減計算書内訳表!U98</f>
        <v>0</v>
      </c>
      <c r="K98" s="239">
        <v>0</v>
      </c>
      <c r="L98" s="239">
        <f t="shared" si="7"/>
        <v>0</v>
      </c>
      <c r="M98" s="12"/>
      <c r="N98" s="32" t="str">
        <f t="shared" si="4"/>
        <v>非表示</v>
      </c>
      <c r="O98" s="11"/>
      <c r="P98" s="1"/>
    </row>
    <row r="99" spans="1:21" ht="17.25">
      <c r="A99" s="6"/>
      <c r="B99" s="7"/>
      <c r="C99" s="7"/>
      <c r="D99" s="7"/>
      <c r="E99" s="7" t="str">
        <f>'１．正味財産増減・法人税計算'!C44</f>
        <v>外注費</v>
      </c>
      <c r="F99" s="7"/>
      <c r="G99" s="7"/>
      <c r="H99" s="7"/>
      <c r="I99" s="8"/>
      <c r="J99" s="10">
        <f>正味財産増減計算書内訳表!U99</f>
        <v>972056</v>
      </c>
      <c r="K99" s="10">
        <v>500889</v>
      </c>
      <c r="L99" s="10">
        <f t="shared" si="7"/>
        <v>471167</v>
      </c>
      <c r="M99" s="12"/>
      <c r="N99" s="32" t="str">
        <f t="shared" si="4"/>
        <v>表示</v>
      </c>
      <c r="O99" s="11"/>
      <c r="P99" s="1"/>
    </row>
    <row r="100" spans="1:21" ht="17.25" hidden="1">
      <c r="A100" s="236"/>
      <c r="B100" s="237"/>
      <c r="C100" s="237"/>
      <c r="D100" s="237"/>
      <c r="E100" s="237" t="str">
        <f>'１．正味財産増減・法人税計算'!C45</f>
        <v>消耗品費</v>
      </c>
      <c r="F100" s="237"/>
      <c r="G100" s="237"/>
      <c r="H100" s="237"/>
      <c r="I100" s="238"/>
      <c r="J100" s="239">
        <f>正味財産増減計算書内訳表!U100</f>
        <v>0</v>
      </c>
      <c r="K100" s="239">
        <v>0</v>
      </c>
      <c r="L100" s="239">
        <f t="shared" si="7"/>
        <v>0</v>
      </c>
      <c r="M100" s="12"/>
      <c r="N100" s="32" t="str">
        <f t="shared" si="4"/>
        <v>非表示</v>
      </c>
      <c r="O100" s="11"/>
      <c r="P100" s="1"/>
    </row>
    <row r="101" spans="1:21" ht="17.25" hidden="1">
      <c r="A101" s="236"/>
      <c r="B101" s="237"/>
      <c r="C101" s="237"/>
      <c r="D101" s="237"/>
      <c r="E101" s="237" t="str">
        <f>'１．正味財産増減・法人税計算'!C46</f>
        <v>仮科目３</v>
      </c>
      <c r="F101" s="237"/>
      <c r="G101" s="237"/>
      <c r="H101" s="237"/>
      <c r="I101" s="238"/>
      <c r="J101" s="239">
        <f>正味財産増減計算書内訳表!U101</f>
        <v>0</v>
      </c>
      <c r="K101" s="239">
        <v>0</v>
      </c>
      <c r="L101" s="239">
        <f t="shared" si="7"/>
        <v>0</v>
      </c>
      <c r="M101" s="12"/>
      <c r="N101" s="32" t="str">
        <f t="shared" si="4"/>
        <v>非表示</v>
      </c>
      <c r="O101" s="11"/>
      <c r="P101" s="1"/>
    </row>
    <row r="102" spans="1:21" ht="17.25" hidden="1">
      <c r="A102" s="236"/>
      <c r="B102" s="237"/>
      <c r="C102" s="237"/>
      <c r="D102" s="237"/>
      <c r="E102" s="237" t="str">
        <f>'１．正味財産増減・法人税計算'!C47</f>
        <v>仮科目４</v>
      </c>
      <c r="F102" s="237"/>
      <c r="G102" s="237"/>
      <c r="H102" s="237"/>
      <c r="I102" s="238"/>
      <c r="J102" s="239">
        <f>正味財産増減計算書内訳表!U102</f>
        <v>0</v>
      </c>
      <c r="K102" s="239">
        <v>0</v>
      </c>
      <c r="L102" s="239">
        <f t="shared" si="7"/>
        <v>0</v>
      </c>
      <c r="M102" s="12"/>
      <c r="N102" s="32" t="str">
        <f t="shared" si="4"/>
        <v>非表示</v>
      </c>
      <c r="O102" s="11"/>
      <c r="P102" s="1"/>
    </row>
    <row r="103" spans="1:21" ht="17.25" hidden="1">
      <c r="A103" s="236"/>
      <c r="B103" s="237"/>
      <c r="C103" s="237"/>
      <c r="D103" s="237"/>
      <c r="E103" s="237" t="str">
        <f>'１．正味財産増減・法人税計算'!C48</f>
        <v>仮科目５</v>
      </c>
      <c r="F103" s="237"/>
      <c r="G103" s="237"/>
      <c r="H103" s="237"/>
      <c r="I103" s="238"/>
      <c r="J103" s="239">
        <f>正味財産増減計算書内訳表!U103</f>
        <v>0</v>
      </c>
      <c r="K103" s="239">
        <v>0</v>
      </c>
      <c r="L103" s="239">
        <f t="shared" si="7"/>
        <v>0</v>
      </c>
      <c r="M103" s="12"/>
      <c r="N103" s="32" t="str">
        <f t="shared" si="4"/>
        <v>非表示</v>
      </c>
      <c r="O103" s="11"/>
      <c r="P103" s="1"/>
    </row>
    <row r="104" spans="1:21" ht="17.25" hidden="1">
      <c r="A104" s="236"/>
      <c r="B104" s="237"/>
      <c r="C104" s="237"/>
      <c r="D104" s="237"/>
      <c r="E104" s="237" t="str">
        <f>'１．正味財産増減・法人税計算'!C49</f>
        <v>仮科目６</v>
      </c>
      <c r="F104" s="237"/>
      <c r="G104" s="237"/>
      <c r="H104" s="237"/>
      <c r="I104" s="238"/>
      <c r="J104" s="239">
        <f>正味財産増減計算書内訳表!U104</f>
        <v>0</v>
      </c>
      <c r="K104" s="239">
        <v>0</v>
      </c>
      <c r="L104" s="239">
        <f t="shared" si="7"/>
        <v>0</v>
      </c>
      <c r="M104" s="12"/>
      <c r="N104" s="32" t="str">
        <f t="shared" si="4"/>
        <v>非表示</v>
      </c>
      <c r="O104" s="11"/>
      <c r="P104" s="1"/>
    </row>
    <row r="105" spans="1:21" ht="17.25">
      <c r="A105" s="6"/>
      <c r="B105" s="7"/>
      <c r="C105" s="7"/>
      <c r="D105" s="7"/>
      <c r="E105" s="7" t="str">
        <f>'１．正味財産増減・法人税計算'!C50</f>
        <v>給与賞与手当</v>
      </c>
      <c r="F105" s="7"/>
      <c r="G105" s="7"/>
      <c r="H105" s="7"/>
      <c r="I105" s="8"/>
      <c r="J105" s="10">
        <f>正味財産増減計算書内訳表!U105</f>
        <v>3300851</v>
      </c>
      <c r="K105" s="10">
        <v>4774841</v>
      </c>
      <c r="L105" s="10">
        <f t="shared" si="6"/>
        <v>-1473990</v>
      </c>
      <c r="M105" s="12"/>
      <c r="N105" s="32" t="str">
        <f t="shared" si="4"/>
        <v>表示</v>
      </c>
      <c r="O105" s="11"/>
      <c r="P105" s="209"/>
      <c r="Q105" s="12"/>
      <c r="R105" s="12"/>
      <c r="S105" s="12"/>
      <c r="T105" s="12"/>
      <c r="U105" s="12"/>
    </row>
    <row r="106" spans="1:21" s="12" customFormat="1" ht="17.25">
      <c r="A106" s="6"/>
      <c r="B106" s="7"/>
      <c r="C106" s="7"/>
      <c r="D106" s="7"/>
      <c r="E106" s="7" t="str">
        <f>'１．正味財産増減・法人税計算'!C51</f>
        <v>退職給付費用</v>
      </c>
      <c r="F106" s="7"/>
      <c r="G106" s="7"/>
      <c r="H106" s="7"/>
      <c r="I106" s="8"/>
      <c r="J106" s="10">
        <f>正味財産増減計算書内訳表!U106</f>
        <v>179150</v>
      </c>
      <c r="K106" s="10">
        <v>780000</v>
      </c>
      <c r="L106" s="10">
        <f t="shared" si="6"/>
        <v>-600850</v>
      </c>
      <c r="M106" s="1"/>
      <c r="N106" s="32" t="str">
        <f t="shared" si="4"/>
        <v>表示</v>
      </c>
      <c r="O106" s="11"/>
      <c r="P106" s="32"/>
      <c r="Q106" s="1"/>
      <c r="R106" s="1"/>
      <c r="S106" s="1"/>
      <c r="T106" s="1"/>
      <c r="U106" s="1"/>
    </row>
    <row r="107" spans="1:21" ht="17.25">
      <c r="A107" s="6"/>
      <c r="B107" s="7"/>
      <c r="C107" s="7"/>
      <c r="D107" s="7"/>
      <c r="E107" s="7" t="str">
        <f>'１．正味財産増減・法人税計算'!C52</f>
        <v>社会保険・福利厚生費</v>
      </c>
      <c r="F107" s="7"/>
      <c r="G107" s="7"/>
      <c r="H107" s="7"/>
      <c r="I107" s="8"/>
      <c r="J107" s="10">
        <f>正味財産増減計算書内訳表!U107</f>
        <v>712290</v>
      </c>
      <c r="K107" s="10">
        <v>891939</v>
      </c>
      <c r="L107" s="10">
        <f t="shared" si="6"/>
        <v>-179649</v>
      </c>
      <c r="M107" s="12"/>
      <c r="N107" s="32" t="str">
        <f t="shared" si="4"/>
        <v>表示</v>
      </c>
      <c r="O107" s="11"/>
      <c r="P107" s="209"/>
      <c r="Q107" s="12"/>
      <c r="R107" s="12"/>
      <c r="S107" s="12"/>
      <c r="T107" s="12"/>
      <c r="U107" s="12"/>
    </row>
    <row r="108" spans="1:21" s="12" customFormat="1" ht="17.25">
      <c r="A108" s="6"/>
      <c r="B108" s="7"/>
      <c r="C108" s="7"/>
      <c r="D108" s="7"/>
      <c r="E108" s="7" t="str">
        <f>'１．正味財産増減・法人税計算'!C53</f>
        <v>旅費交通費</v>
      </c>
      <c r="F108" s="7"/>
      <c r="G108" s="7"/>
      <c r="H108" s="7"/>
      <c r="I108" s="8"/>
      <c r="J108" s="10">
        <f>正味財産増減計算書内訳表!U108</f>
        <v>227210</v>
      </c>
      <c r="K108" s="10">
        <v>1359943</v>
      </c>
      <c r="L108" s="10">
        <f t="shared" si="6"/>
        <v>-1132733</v>
      </c>
      <c r="M108" s="1"/>
      <c r="N108" s="32" t="str">
        <f t="shared" si="4"/>
        <v>表示</v>
      </c>
      <c r="O108" s="11"/>
      <c r="P108" s="32"/>
      <c r="Q108" s="1"/>
      <c r="R108" s="1"/>
      <c r="S108" s="1"/>
      <c r="T108" s="1"/>
      <c r="U108" s="1"/>
    </row>
    <row r="109" spans="1:21" ht="17.25">
      <c r="A109" s="6"/>
      <c r="B109" s="7"/>
      <c r="C109" s="7"/>
      <c r="D109" s="7"/>
      <c r="E109" s="7" t="str">
        <f>'１．正味財産増減・法人税計算'!C54</f>
        <v>通信費</v>
      </c>
      <c r="F109" s="7"/>
      <c r="G109" s="7"/>
      <c r="H109" s="7"/>
      <c r="I109" s="8"/>
      <c r="J109" s="10">
        <f>正味財産増減計算書内訳表!U109</f>
        <v>137532</v>
      </c>
      <c r="K109" s="10">
        <v>208415</v>
      </c>
      <c r="L109" s="10">
        <f t="shared" si="6"/>
        <v>-70883</v>
      </c>
      <c r="N109" s="32" t="str">
        <f t="shared" si="4"/>
        <v>表示</v>
      </c>
      <c r="O109" s="11"/>
    </row>
    <row r="110" spans="1:21" ht="17.25">
      <c r="A110" s="6"/>
      <c r="B110" s="7"/>
      <c r="C110" s="7"/>
      <c r="D110" s="7"/>
      <c r="E110" s="7" t="str">
        <f>'１．正味財産増減・法人税計算'!C55</f>
        <v>支払手数料</v>
      </c>
      <c r="F110" s="7"/>
      <c r="G110" s="7"/>
      <c r="H110" s="7"/>
      <c r="I110" s="8"/>
      <c r="J110" s="10">
        <f>正味財産増減計算書内訳表!U110</f>
        <v>55277</v>
      </c>
      <c r="K110" s="10">
        <v>62153</v>
      </c>
      <c r="L110" s="10">
        <f t="shared" si="6"/>
        <v>-6876</v>
      </c>
      <c r="N110" s="32" t="str">
        <f t="shared" si="4"/>
        <v>表示</v>
      </c>
      <c r="O110" s="11"/>
    </row>
    <row r="111" spans="1:21" ht="17.25">
      <c r="A111" s="6"/>
      <c r="B111" s="7"/>
      <c r="C111" s="7"/>
      <c r="D111" s="7"/>
      <c r="E111" s="7" t="str">
        <f>'１．正味財産増減・法人税計算'!C56</f>
        <v>ホームページ更新費</v>
      </c>
      <c r="F111" s="7"/>
      <c r="G111" s="7"/>
      <c r="H111" s="7"/>
      <c r="I111" s="8"/>
      <c r="J111" s="10">
        <f>正味財産増減計算書内訳表!U111</f>
        <v>103987</v>
      </c>
      <c r="K111" s="10">
        <v>44507</v>
      </c>
      <c r="L111" s="10">
        <f t="shared" si="6"/>
        <v>59480</v>
      </c>
      <c r="N111" s="32" t="str">
        <f t="shared" si="4"/>
        <v>表示</v>
      </c>
      <c r="O111" s="11"/>
    </row>
    <row r="112" spans="1:21" ht="17.25">
      <c r="A112" s="6"/>
      <c r="B112" s="7"/>
      <c r="C112" s="7"/>
      <c r="D112" s="7"/>
      <c r="E112" s="7" t="str">
        <f>'１．正味財産増減・法人税計算'!C57</f>
        <v>事務用消耗品費</v>
      </c>
      <c r="F112" s="7"/>
      <c r="G112" s="7"/>
      <c r="H112" s="7"/>
      <c r="I112" s="8"/>
      <c r="J112" s="10">
        <f>正味財産増減計算書内訳表!U112</f>
        <v>105922</v>
      </c>
      <c r="K112" s="10">
        <v>41690</v>
      </c>
      <c r="L112" s="10">
        <f t="shared" si="6"/>
        <v>64232</v>
      </c>
      <c r="M112" s="12"/>
      <c r="N112" s="32" t="str">
        <f t="shared" si="4"/>
        <v>表示</v>
      </c>
      <c r="O112" s="11"/>
      <c r="P112" s="209"/>
      <c r="Q112" s="12"/>
      <c r="R112" s="12"/>
      <c r="S112" s="12"/>
      <c r="T112" s="12"/>
      <c r="U112" s="12"/>
    </row>
    <row r="113" spans="1:21" s="12" customFormat="1" ht="17.25">
      <c r="A113" s="6"/>
      <c r="B113" s="7"/>
      <c r="C113" s="7"/>
      <c r="D113" s="7"/>
      <c r="E113" s="7" t="str">
        <f>'１．正味財産増減・法人税計算'!C58</f>
        <v>印刷製本費</v>
      </c>
      <c r="F113" s="7"/>
      <c r="G113" s="7"/>
      <c r="H113" s="7"/>
      <c r="I113" s="8"/>
      <c r="J113" s="10">
        <f>正味財産増減計算書内訳表!U113</f>
        <v>377424</v>
      </c>
      <c r="K113" s="10">
        <v>364815</v>
      </c>
      <c r="L113" s="10">
        <f t="shared" si="6"/>
        <v>12609</v>
      </c>
      <c r="M113" s="1"/>
      <c r="N113" s="32" t="str">
        <f t="shared" si="4"/>
        <v>表示</v>
      </c>
      <c r="O113" s="11"/>
      <c r="P113" s="32"/>
      <c r="Q113" s="1"/>
      <c r="R113" s="1"/>
      <c r="S113" s="1"/>
      <c r="T113" s="1"/>
      <c r="U113" s="1"/>
    </row>
    <row r="114" spans="1:21" ht="17.25">
      <c r="A114" s="6"/>
      <c r="B114" s="7"/>
      <c r="C114" s="7"/>
      <c r="D114" s="7"/>
      <c r="E114" s="7" t="str">
        <f>'１．正味財産増減・法人税計算'!C59</f>
        <v>事務局借室料</v>
      </c>
      <c r="F114" s="7"/>
      <c r="G114" s="7"/>
      <c r="H114" s="7"/>
      <c r="I114" s="8"/>
      <c r="J114" s="10">
        <f>正味財産増減計算書内訳表!U114</f>
        <v>909523</v>
      </c>
      <c r="K114" s="10">
        <v>1122532</v>
      </c>
      <c r="L114" s="10">
        <f t="shared" si="6"/>
        <v>-213009</v>
      </c>
      <c r="M114" s="12"/>
      <c r="N114" s="32" t="str">
        <f t="shared" si="4"/>
        <v>表示</v>
      </c>
      <c r="O114" s="11"/>
      <c r="P114" s="209"/>
      <c r="Q114" s="12"/>
      <c r="R114" s="12"/>
      <c r="S114" s="12"/>
      <c r="T114" s="12"/>
      <c r="U114" s="12"/>
    </row>
    <row r="115" spans="1:21" s="12" customFormat="1" ht="17.25">
      <c r="A115" s="6"/>
      <c r="B115" s="7"/>
      <c r="C115" s="7"/>
      <c r="D115" s="7"/>
      <c r="E115" s="7" t="str">
        <f>'１．正味財産増減・法人税計算'!C60</f>
        <v>借室附帯費</v>
      </c>
      <c r="F115" s="7"/>
      <c r="G115" s="7"/>
      <c r="H115" s="7"/>
      <c r="I115" s="8"/>
      <c r="J115" s="10">
        <f>正味財産増減計算書内訳表!U115</f>
        <v>50704</v>
      </c>
      <c r="K115" s="10">
        <v>62776</v>
      </c>
      <c r="L115" s="10">
        <f t="shared" si="6"/>
        <v>-12072</v>
      </c>
      <c r="N115" s="32" t="str">
        <f t="shared" si="4"/>
        <v>表示</v>
      </c>
      <c r="O115" s="11"/>
      <c r="P115" s="209"/>
    </row>
    <row r="116" spans="1:21" s="12" customFormat="1" ht="17.25">
      <c r="A116" s="6"/>
      <c r="B116" s="7"/>
      <c r="C116" s="7"/>
      <c r="D116" s="7"/>
      <c r="E116" s="7" t="str">
        <f>'１．正味財産増減・法人税計算'!C61</f>
        <v>賃借料</v>
      </c>
      <c r="F116" s="7"/>
      <c r="G116" s="7"/>
      <c r="H116" s="7"/>
      <c r="I116" s="8"/>
      <c r="J116" s="10">
        <f>正味財産増減計算書内訳表!U116</f>
        <v>0</v>
      </c>
      <c r="K116" s="10">
        <v>480000</v>
      </c>
      <c r="L116" s="10">
        <f t="shared" si="6"/>
        <v>-480000</v>
      </c>
      <c r="N116" s="32" t="str">
        <f t="shared" si="4"/>
        <v>表示</v>
      </c>
      <c r="O116" s="11"/>
      <c r="P116" s="209"/>
    </row>
    <row r="117" spans="1:21" s="12" customFormat="1" ht="17.25">
      <c r="A117" s="6"/>
      <c r="B117" s="7"/>
      <c r="C117" s="7"/>
      <c r="D117" s="7"/>
      <c r="E117" s="7" t="str">
        <f>'１．正味財産増減・法人税計算'!C62</f>
        <v>減価償却費</v>
      </c>
      <c r="F117" s="7"/>
      <c r="G117" s="7"/>
      <c r="H117" s="7"/>
      <c r="I117" s="8"/>
      <c r="J117" s="10">
        <f>正味財産増減計算書内訳表!U117</f>
        <v>276891</v>
      </c>
      <c r="K117" s="10">
        <v>323853</v>
      </c>
      <c r="L117" s="10">
        <f t="shared" si="6"/>
        <v>-46962</v>
      </c>
      <c r="M117" s="1"/>
      <c r="N117" s="32" t="str">
        <f t="shared" si="4"/>
        <v>表示</v>
      </c>
      <c r="O117" s="11"/>
      <c r="P117" s="32"/>
      <c r="Q117" s="1"/>
      <c r="R117" s="1"/>
      <c r="S117" s="1"/>
      <c r="T117" s="1"/>
      <c r="U117" s="1"/>
    </row>
    <row r="118" spans="1:21" ht="17.25">
      <c r="A118" s="6"/>
      <c r="B118" s="7"/>
      <c r="C118" s="7"/>
      <c r="D118" s="7"/>
      <c r="E118" s="7" t="str">
        <f>'１．正味財産増減・法人税計算'!C63</f>
        <v>事務用機械借用料</v>
      </c>
      <c r="F118" s="7"/>
      <c r="G118" s="7"/>
      <c r="H118" s="7"/>
      <c r="I118" s="8"/>
      <c r="J118" s="10">
        <f>正味財産増減計算書内訳表!U118</f>
        <v>206262</v>
      </c>
      <c r="K118" s="10">
        <v>209202</v>
      </c>
      <c r="L118" s="10">
        <f t="shared" si="6"/>
        <v>-2940</v>
      </c>
      <c r="N118" s="32" t="str">
        <f t="shared" si="4"/>
        <v>表示</v>
      </c>
      <c r="O118" s="11"/>
    </row>
    <row r="119" spans="1:21" ht="17.25">
      <c r="A119" s="6"/>
      <c r="B119" s="7"/>
      <c r="C119" s="7"/>
      <c r="D119" s="7"/>
      <c r="E119" s="7" t="str">
        <f>'１．正味財産増減・法人税計算'!C64</f>
        <v>什器備品費</v>
      </c>
      <c r="F119" s="7"/>
      <c r="G119" s="7"/>
      <c r="H119" s="7"/>
      <c r="I119" s="8"/>
      <c r="J119" s="10">
        <f>正味財産増減計算書内訳表!U119</f>
        <v>15843</v>
      </c>
      <c r="K119" s="10">
        <v>35482</v>
      </c>
      <c r="L119" s="10">
        <f t="shared" si="6"/>
        <v>-19639</v>
      </c>
      <c r="N119" s="32" t="str">
        <f t="shared" si="4"/>
        <v>表示</v>
      </c>
      <c r="O119" s="11"/>
    </row>
    <row r="120" spans="1:21" ht="17.25">
      <c r="A120" s="6"/>
      <c r="B120" s="7"/>
      <c r="C120" s="7"/>
      <c r="D120" s="7"/>
      <c r="E120" s="7" t="str">
        <f>'１．正味財産増減・法人税計算'!C65</f>
        <v>図書資料費</v>
      </c>
      <c r="F120" s="7"/>
      <c r="G120" s="7"/>
      <c r="H120" s="7"/>
      <c r="I120" s="8"/>
      <c r="J120" s="10">
        <f>正味財産増減計算書内訳表!U120</f>
        <v>56652</v>
      </c>
      <c r="K120" s="10">
        <v>56709</v>
      </c>
      <c r="L120" s="10">
        <f t="shared" si="6"/>
        <v>-57</v>
      </c>
      <c r="N120" s="32" t="str">
        <f t="shared" si="4"/>
        <v>表示</v>
      </c>
      <c r="O120" s="11"/>
    </row>
    <row r="121" spans="1:21" ht="17.25">
      <c r="A121" s="6"/>
      <c r="B121" s="7"/>
      <c r="C121" s="7"/>
      <c r="D121" s="7"/>
      <c r="E121" s="7" t="str">
        <f>'１．正味財産増減・法人税計算'!C66</f>
        <v>租税公課</v>
      </c>
      <c r="F121" s="7"/>
      <c r="G121" s="7"/>
      <c r="H121" s="7"/>
      <c r="I121" s="8"/>
      <c r="J121" s="10">
        <f>正味財産増減計算書内訳表!U121</f>
        <v>100276</v>
      </c>
      <c r="K121" s="10">
        <v>69212</v>
      </c>
      <c r="L121" s="10">
        <f t="shared" si="6"/>
        <v>31064</v>
      </c>
      <c r="M121" s="12"/>
      <c r="N121" s="32" t="str">
        <f t="shared" si="4"/>
        <v>表示</v>
      </c>
      <c r="O121" s="11"/>
      <c r="P121" s="209"/>
      <c r="Q121" s="12"/>
      <c r="R121" s="12"/>
      <c r="S121" s="12"/>
      <c r="T121" s="12"/>
      <c r="U121" s="12"/>
    </row>
    <row r="122" spans="1:21" ht="17.25">
      <c r="A122" s="6"/>
      <c r="B122" s="7"/>
      <c r="C122" s="7"/>
      <c r="D122" s="7"/>
      <c r="E122" s="7" t="str">
        <f>'１．正味財産増減・法人税計算'!C67</f>
        <v>業務委託費</v>
      </c>
      <c r="F122" s="7"/>
      <c r="G122" s="7"/>
      <c r="H122" s="7"/>
      <c r="I122" s="8"/>
      <c r="J122" s="10">
        <f>正味財産増減計算書内訳表!U122</f>
        <v>1484784</v>
      </c>
      <c r="K122" s="10">
        <v>930456</v>
      </c>
      <c r="L122" s="10">
        <f t="shared" si="6"/>
        <v>554328</v>
      </c>
      <c r="M122" s="12"/>
      <c r="N122" s="32" t="str">
        <f t="shared" si="4"/>
        <v>表示</v>
      </c>
      <c r="O122" s="11"/>
      <c r="P122" s="209"/>
      <c r="Q122" s="12"/>
      <c r="R122" s="12"/>
      <c r="S122" s="12"/>
      <c r="T122" s="12"/>
      <c r="U122" s="12"/>
    </row>
    <row r="123" spans="1:21" s="12" customFormat="1" ht="17.25" hidden="1">
      <c r="A123" s="236"/>
      <c r="B123" s="237"/>
      <c r="C123" s="237"/>
      <c r="D123" s="237"/>
      <c r="E123" s="237" t="str">
        <f>'１．正味財産増減・法人税計算'!C68</f>
        <v>監査料</v>
      </c>
      <c r="F123" s="237"/>
      <c r="G123" s="237"/>
      <c r="H123" s="237"/>
      <c r="I123" s="238"/>
      <c r="J123" s="239">
        <f>正味財産増減計算書内訳表!U123</f>
        <v>0</v>
      </c>
      <c r="K123" s="239">
        <v>0</v>
      </c>
      <c r="L123" s="239">
        <f t="shared" si="6"/>
        <v>0</v>
      </c>
      <c r="N123" s="32" t="str">
        <f t="shared" si="4"/>
        <v>非表示</v>
      </c>
      <c r="O123" s="11"/>
      <c r="P123" s="32"/>
      <c r="Q123" s="1"/>
      <c r="R123" s="1"/>
      <c r="S123" s="1"/>
      <c r="T123" s="1"/>
      <c r="U123" s="1"/>
    </row>
    <row r="124" spans="1:21" s="12" customFormat="1" ht="17.25" hidden="1">
      <c r="A124" s="236"/>
      <c r="B124" s="237"/>
      <c r="C124" s="237"/>
      <c r="D124" s="237"/>
      <c r="E124" s="237" t="str">
        <f>'１．正味財産増減・法人税計算'!C69</f>
        <v>コンサルタント費</v>
      </c>
      <c r="F124" s="237"/>
      <c r="G124" s="237"/>
      <c r="H124" s="237"/>
      <c r="I124" s="238"/>
      <c r="J124" s="239">
        <f>正味財産増減計算書内訳表!U124</f>
        <v>0</v>
      </c>
      <c r="K124" s="239">
        <v>0</v>
      </c>
      <c r="L124" s="239">
        <f t="shared" si="6"/>
        <v>0</v>
      </c>
      <c r="N124" s="32" t="str">
        <f t="shared" si="4"/>
        <v>非表示</v>
      </c>
      <c r="O124" s="11"/>
      <c r="P124" s="1"/>
      <c r="Q124" s="1"/>
      <c r="R124" s="1"/>
      <c r="S124" s="1"/>
      <c r="T124" s="1"/>
      <c r="U124" s="1"/>
    </row>
    <row r="125" spans="1:21" s="12" customFormat="1" ht="17.25">
      <c r="A125" s="6"/>
      <c r="B125" s="7"/>
      <c r="C125" s="7"/>
      <c r="D125" s="7"/>
      <c r="E125" s="7" t="str">
        <f>'１．正味財産増減・法人税計算'!C70</f>
        <v>運営対策費</v>
      </c>
      <c r="F125" s="7"/>
      <c r="G125" s="7"/>
      <c r="H125" s="7"/>
      <c r="I125" s="8"/>
      <c r="J125" s="10">
        <f>正味財産増減計算書内訳表!U125</f>
        <v>0</v>
      </c>
      <c r="K125" s="10">
        <v>101088</v>
      </c>
      <c r="L125" s="10">
        <f t="shared" si="6"/>
        <v>-101088</v>
      </c>
      <c r="N125" s="32" t="str">
        <f t="shared" si="4"/>
        <v>表示</v>
      </c>
      <c r="O125" s="11"/>
      <c r="P125" s="32"/>
      <c r="Q125" s="1"/>
      <c r="R125" s="1"/>
      <c r="S125" s="1"/>
      <c r="T125" s="1"/>
      <c r="U125" s="1"/>
    </row>
    <row r="126" spans="1:21" ht="17.25">
      <c r="A126" s="6"/>
      <c r="B126" s="7"/>
      <c r="C126" s="7"/>
      <c r="D126" s="7"/>
      <c r="E126" s="7" t="str">
        <f>'１．正味財産増減・法人税計算'!C71</f>
        <v>諸会費</v>
      </c>
      <c r="F126" s="7"/>
      <c r="G126" s="7"/>
      <c r="H126" s="7"/>
      <c r="I126" s="8"/>
      <c r="J126" s="10">
        <f>正味財産増減計算書内訳表!U126</f>
        <v>202000</v>
      </c>
      <c r="K126" s="10">
        <v>393130</v>
      </c>
      <c r="L126" s="10">
        <f t="shared" si="6"/>
        <v>-191130</v>
      </c>
      <c r="M126" s="12"/>
      <c r="N126" s="32" t="str">
        <f t="shared" si="4"/>
        <v>表示</v>
      </c>
      <c r="O126" s="11"/>
    </row>
    <row r="127" spans="1:21" ht="17.25" hidden="1">
      <c r="A127" s="240"/>
      <c r="B127" s="241"/>
      <c r="C127" s="241"/>
      <c r="D127" s="241"/>
      <c r="E127" s="237" t="str">
        <f>'１．正味財産増減・法人税計算'!C72</f>
        <v>雑損</v>
      </c>
      <c r="F127" s="237"/>
      <c r="G127" s="237"/>
      <c r="H127" s="237"/>
      <c r="I127" s="238"/>
      <c r="J127" s="239">
        <f>正味財産増減計算書内訳表!U127</f>
        <v>0</v>
      </c>
      <c r="K127" s="239">
        <v>0</v>
      </c>
      <c r="L127" s="239">
        <f t="shared" ref="L127" si="8">J127-K127</f>
        <v>0</v>
      </c>
      <c r="M127" s="12"/>
      <c r="N127" s="32" t="str">
        <f t="shared" si="4"/>
        <v>非表示</v>
      </c>
      <c r="O127" s="11"/>
      <c r="P127" s="1"/>
    </row>
    <row r="128" spans="1:21" ht="19.5" thickBot="1">
      <c r="A128" s="17"/>
      <c r="B128" s="14"/>
      <c r="C128" s="14"/>
      <c r="D128" s="14"/>
      <c r="E128" s="14" t="str">
        <f>'１．正味財産増減・法人税計算'!C73</f>
        <v>諸雑費</v>
      </c>
      <c r="F128" s="14"/>
      <c r="G128" s="14"/>
      <c r="H128" s="14"/>
      <c r="I128" s="16"/>
      <c r="J128" s="19">
        <f>正味財産増減計算書内訳表!U128</f>
        <v>367109</v>
      </c>
      <c r="K128" s="19">
        <v>326998</v>
      </c>
      <c r="L128" s="19">
        <f t="shared" si="6"/>
        <v>40111</v>
      </c>
      <c r="M128" s="31"/>
      <c r="N128" s="32" t="str">
        <f t="shared" si="4"/>
        <v>表示</v>
      </c>
      <c r="O128" s="11"/>
      <c r="P128" s="209"/>
      <c r="Q128" s="31"/>
      <c r="R128" s="31"/>
      <c r="S128" s="31"/>
      <c r="T128" s="31"/>
      <c r="U128" s="31"/>
    </row>
    <row r="129" spans="1:21" s="31" customFormat="1" ht="19.5" thickBot="1">
      <c r="A129" s="21"/>
      <c r="B129" s="22"/>
      <c r="C129" s="22"/>
      <c r="D129" s="23" t="s">
        <v>25</v>
      </c>
      <c r="E129" s="22"/>
      <c r="F129" s="22"/>
      <c r="G129" s="22"/>
      <c r="H129" s="22"/>
      <c r="I129" s="24"/>
      <c r="J129" s="25">
        <f>正味財産増減計算書内訳表!U129</f>
        <v>69165633</v>
      </c>
      <c r="K129" s="25">
        <v>82782774</v>
      </c>
      <c r="L129" s="26">
        <f t="shared" si="6"/>
        <v>-13617141</v>
      </c>
      <c r="M129" s="32"/>
      <c r="N129" s="32" t="str">
        <f t="shared" si="4"/>
        <v>表示</v>
      </c>
      <c r="O129" s="11"/>
      <c r="P129" s="32"/>
      <c r="Q129" s="32"/>
      <c r="R129" s="32"/>
      <c r="S129" s="32"/>
      <c r="T129" s="32"/>
      <c r="U129" s="32"/>
    </row>
    <row r="130" spans="1:21" s="20" customFormat="1" ht="18.75">
      <c r="A130" s="27"/>
      <c r="B130" s="28"/>
      <c r="C130" s="28" t="s">
        <v>26</v>
      </c>
      <c r="D130" s="28"/>
      <c r="E130" s="28"/>
      <c r="F130" s="28"/>
      <c r="G130" s="28"/>
      <c r="H130" s="28"/>
      <c r="I130" s="29"/>
      <c r="J130" s="30">
        <f>正味財産増減計算書内訳表!U130</f>
        <v>5573096</v>
      </c>
      <c r="K130" s="30">
        <v>4910910</v>
      </c>
      <c r="L130" s="30">
        <f t="shared" si="6"/>
        <v>662186</v>
      </c>
      <c r="M130" s="31"/>
      <c r="N130" s="32" t="str">
        <f t="shared" si="4"/>
        <v>表示</v>
      </c>
      <c r="O130" s="11"/>
      <c r="P130" s="209"/>
      <c r="Q130" s="31"/>
      <c r="R130" s="31"/>
      <c r="S130" s="31"/>
      <c r="T130" s="31"/>
      <c r="U130" s="31"/>
    </row>
    <row r="131" spans="1:21" s="31" customFormat="1" ht="18.75">
      <c r="A131" s="6"/>
      <c r="B131" s="7"/>
      <c r="C131" s="7" t="s">
        <v>27</v>
      </c>
      <c r="D131" s="7"/>
      <c r="E131" s="7"/>
      <c r="F131" s="7"/>
      <c r="G131" s="7"/>
      <c r="H131" s="7"/>
      <c r="I131" s="8"/>
      <c r="J131" s="10">
        <f>正味財産増減計算書内訳表!U131</f>
        <v>5573096</v>
      </c>
      <c r="K131" s="10">
        <v>4910910</v>
      </c>
      <c r="L131" s="10">
        <f t="shared" si="6"/>
        <v>662186</v>
      </c>
      <c r="M131" s="20"/>
      <c r="N131" s="32" t="str">
        <f t="shared" si="4"/>
        <v>表示</v>
      </c>
      <c r="O131" s="11"/>
      <c r="P131" s="32"/>
      <c r="Q131" s="20"/>
      <c r="R131" s="20"/>
      <c r="S131" s="20"/>
      <c r="T131" s="20"/>
      <c r="U131" s="20"/>
    </row>
    <row r="132" spans="1:21" ht="17.25">
      <c r="A132" s="6"/>
      <c r="B132" s="7"/>
      <c r="C132" s="7"/>
      <c r="D132" s="7" t="s">
        <v>28</v>
      </c>
      <c r="E132" s="7"/>
      <c r="F132" s="7"/>
      <c r="G132" s="7"/>
      <c r="H132" s="7"/>
      <c r="I132" s="8"/>
      <c r="J132" s="9">
        <f>正味財産増減計算書内訳表!U132</f>
        <v>70000</v>
      </c>
      <c r="K132" s="9">
        <v>70000</v>
      </c>
      <c r="L132" s="10">
        <f t="shared" si="6"/>
        <v>0</v>
      </c>
      <c r="N132" s="32" t="str">
        <f t="shared" ref="N132:N140" si="9">IF(AND(E132&lt;&gt;"",J132=0,K132=0),"非表示","表示")</f>
        <v>表示</v>
      </c>
      <c r="O132" s="11"/>
    </row>
    <row r="133" spans="1:21" ht="17.25">
      <c r="A133" s="27"/>
      <c r="B133" s="28"/>
      <c r="C133" s="28" t="s">
        <v>355</v>
      </c>
      <c r="D133" s="28"/>
      <c r="E133" s="28"/>
      <c r="F133" s="28"/>
      <c r="G133" s="28"/>
      <c r="H133" s="28"/>
      <c r="I133" s="29"/>
      <c r="J133" s="9">
        <f>正味財産増減計算書内訳表!U133</f>
        <v>5503096</v>
      </c>
      <c r="K133" s="9">
        <v>4840910</v>
      </c>
      <c r="L133" s="9">
        <f t="shared" si="6"/>
        <v>662186</v>
      </c>
      <c r="N133" s="32" t="str">
        <f t="shared" si="9"/>
        <v>表示</v>
      </c>
      <c r="O133" s="11"/>
    </row>
    <row r="134" spans="1:21" ht="17.25">
      <c r="A134" s="27"/>
      <c r="B134" s="28"/>
      <c r="C134" s="28" t="s">
        <v>123</v>
      </c>
      <c r="D134" s="28"/>
      <c r="E134" s="28"/>
      <c r="F134" s="28"/>
      <c r="G134" s="28"/>
      <c r="H134" s="28"/>
      <c r="I134" s="29"/>
      <c r="J134" s="9">
        <f>正味財産増減計算書内訳表!U134</f>
        <v>20415797</v>
      </c>
      <c r="K134" s="9">
        <v>15574887</v>
      </c>
      <c r="L134" s="9">
        <f t="shared" si="6"/>
        <v>4840910</v>
      </c>
      <c r="N134" s="32" t="str">
        <f t="shared" si="9"/>
        <v>表示</v>
      </c>
      <c r="O134" s="11"/>
    </row>
    <row r="135" spans="1:21" ht="17.25">
      <c r="A135" s="27"/>
      <c r="B135" s="28"/>
      <c r="C135" s="28" t="s">
        <v>124</v>
      </c>
      <c r="D135" s="28"/>
      <c r="E135" s="28"/>
      <c r="F135" s="28"/>
      <c r="G135" s="28"/>
      <c r="H135" s="28"/>
      <c r="I135" s="29"/>
      <c r="J135" s="9">
        <f>正味財産増減計算書内訳表!U135</f>
        <v>25918893</v>
      </c>
      <c r="K135" s="9">
        <v>20415797</v>
      </c>
      <c r="L135" s="9">
        <f t="shared" si="6"/>
        <v>5503096</v>
      </c>
      <c r="N135" s="32" t="str">
        <f t="shared" si="9"/>
        <v>表示</v>
      </c>
      <c r="O135" s="11"/>
    </row>
    <row r="136" spans="1:21" ht="17.25">
      <c r="A136" s="6" t="s">
        <v>125</v>
      </c>
      <c r="B136" s="28"/>
      <c r="C136" s="28"/>
      <c r="D136" s="28"/>
      <c r="E136" s="28"/>
      <c r="F136" s="28"/>
      <c r="G136" s="28"/>
      <c r="H136" s="28"/>
      <c r="I136" s="29"/>
      <c r="J136" s="9"/>
      <c r="K136" s="9"/>
      <c r="L136" s="9"/>
      <c r="N136" s="32" t="str">
        <f t="shared" si="9"/>
        <v>表示</v>
      </c>
      <c r="O136" s="206"/>
    </row>
    <row r="137" spans="1:21" ht="17.25">
      <c r="A137" s="27"/>
      <c r="B137" s="28"/>
      <c r="C137" s="28" t="s">
        <v>126</v>
      </c>
      <c r="D137" s="28"/>
      <c r="E137" s="28"/>
      <c r="F137" s="28"/>
      <c r="G137" s="28"/>
      <c r="H137" s="28"/>
      <c r="I137" s="29"/>
      <c r="J137" s="9">
        <f>正味財産増減計算書内訳表!U137</f>
        <v>0</v>
      </c>
      <c r="K137" s="9">
        <v>0</v>
      </c>
      <c r="L137" s="9">
        <f t="shared" si="6"/>
        <v>0</v>
      </c>
      <c r="N137" s="32" t="str">
        <f t="shared" si="9"/>
        <v>表示</v>
      </c>
      <c r="O137" s="206"/>
    </row>
    <row r="138" spans="1:21" ht="17.25">
      <c r="A138" s="27"/>
      <c r="B138" s="28"/>
      <c r="C138" s="28" t="s">
        <v>127</v>
      </c>
      <c r="D138" s="28"/>
      <c r="E138" s="28"/>
      <c r="F138" s="28"/>
      <c r="G138" s="28"/>
      <c r="H138" s="28"/>
      <c r="I138" s="29"/>
      <c r="J138" s="9">
        <f>正味財産増減計算書内訳表!U138</f>
        <v>0</v>
      </c>
      <c r="K138" s="9">
        <v>0</v>
      </c>
      <c r="L138" s="9">
        <f t="shared" si="6"/>
        <v>0</v>
      </c>
      <c r="N138" s="32" t="str">
        <f t="shared" si="9"/>
        <v>表示</v>
      </c>
      <c r="O138" s="206"/>
    </row>
    <row r="139" spans="1:21" ht="17.25">
      <c r="A139" s="27"/>
      <c r="B139" s="28"/>
      <c r="C139" s="28" t="s">
        <v>128</v>
      </c>
      <c r="D139" s="28"/>
      <c r="E139" s="28"/>
      <c r="F139" s="28"/>
      <c r="G139" s="28"/>
      <c r="H139" s="28"/>
      <c r="I139" s="29"/>
      <c r="J139" s="9">
        <f>正味財産増減計算書内訳表!U139</f>
        <v>0</v>
      </c>
      <c r="K139" s="9">
        <v>0</v>
      </c>
      <c r="L139" s="9">
        <f t="shared" si="6"/>
        <v>0</v>
      </c>
      <c r="N139" s="32" t="str">
        <f t="shared" si="9"/>
        <v>表示</v>
      </c>
      <c r="O139" s="206"/>
    </row>
    <row r="140" spans="1:21" ht="17.25">
      <c r="A140" s="27" t="s">
        <v>129</v>
      </c>
      <c r="B140" s="28"/>
      <c r="C140" s="28"/>
      <c r="D140" s="28"/>
      <c r="E140" s="28"/>
      <c r="F140" s="28"/>
      <c r="G140" s="28"/>
      <c r="H140" s="28"/>
      <c r="I140" s="29"/>
      <c r="J140" s="9">
        <f>正味財産増減計算書内訳表!U140</f>
        <v>25918893</v>
      </c>
      <c r="K140" s="9">
        <v>20415797</v>
      </c>
      <c r="L140" s="9">
        <f t="shared" si="6"/>
        <v>5503096</v>
      </c>
      <c r="N140" s="32" t="str">
        <f t="shared" si="9"/>
        <v>表示</v>
      </c>
      <c r="O140" s="11"/>
    </row>
  </sheetData>
  <autoFilter ref="A3:N14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3">
      <filters>
        <filter val="表示"/>
      </filters>
    </filterColumn>
  </autoFilter>
  <mergeCells count="2">
    <mergeCell ref="A1:L1"/>
    <mergeCell ref="A3:I3"/>
  </mergeCells>
  <phoneticPr fontId="4"/>
  <printOptions horizontalCentered="1"/>
  <pageMargins left="0.6692913385826772" right="0.62992125984251968" top="0.6692913385826772" bottom="0.59055118110236227" header="0.51181102362204722" footer="0.51181102362204722"/>
  <pageSetup paperSize="9" scale="74" fitToHeight="2" orientation="portrait" horizontalDpi="4294967294" verticalDpi="200" r:id="rId1"/>
  <headerFooter alignWithMargins="0"/>
  <rowBreaks count="1" manualBreakCount="1">
    <brk id="7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AC141"/>
  <sheetViews>
    <sheetView zoomScale="70" zoomScaleNormal="70" workbookViewId="0">
      <pane xSplit="9" ySplit="3" topLeftCell="M4" activePane="bottomRight" state="frozen"/>
      <selection activeCell="P71" sqref="P71"/>
      <selection pane="topRight" activeCell="P71" sqref="P71"/>
      <selection pane="bottomLeft" activeCell="P71" sqref="P71"/>
      <selection pane="bottomRight" activeCell="N19" sqref="N19"/>
    </sheetView>
  </sheetViews>
  <sheetFormatPr defaultRowHeight="13.5"/>
  <cols>
    <col min="1" max="7" width="2" style="12" customWidth="1"/>
    <col min="8" max="8" width="2.125" style="12" customWidth="1"/>
    <col min="9" max="9" width="27.25" style="12" customWidth="1"/>
    <col min="10" max="10" width="20.875" style="12" customWidth="1"/>
    <col min="11" max="11" width="17.75" style="12" customWidth="1"/>
    <col min="12" max="12" width="17.25" style="12" customWidth="1"/>
    <col min="13" max="13" width="19" style="12" customWidth="1"/>
    <col min="14" max="14" width="17.5" style="12" customWidth="1"/>
    <col min="15" max="15" width="17.625" style="12" customWidth="1"/>
    <col min="16" max="16" width="19.75" style="12" customWidth="1"/>
    <col min="17" max="17" width="16.875" style="12" customWidth="1"/>
    <col min="18" max="18" width="16" style="12" customWidth="1"/>
    <col min="19" max="19" width="15.5" style="12" customWidth="1"/>
    <col min="20" max="20" width="15" style="12" bestFit="1" customWidth="1"/>
    <col min="21" max="21" width="16.75" style="1" customWidth="1"/>
    <col min="22" max="22" width="9" style="1" customWidth="1"/>
    <col min="23" max="23" width="10.625" style="1" hidden="1" customWidth="1"/>
    <col min="24" max="253" width="9" style="1"/>
    <col min="254" max="260" width="2" style="1" customWidth="1"/>
    <col min="261" max="261" width="2.125" style="1" customWidth="1"/>
    <col min="262" max="262" width="19.25" style="1" customWidth="1"/>
    <col min="263" max="266" width="12.75" style="1" customWidth="1"/>
    <col min="267" max="267" width="0" style="1" hidden="1" customWidth="1"/>
    <col min="268" max="268" width="14.625" style="1" customWidth="1"/>
    <col min="269" max="269" width="12.75" style="1" customWidth="1"/>
    <col min="270" max="271" width="0" style="1" hidden="1" customWidth="1"/>
    <col min="272" max="272" width="12.75" style="1" customWidth="1"/>
    <col min="273" max="273" width="0" style="1" hidden="1" customWidth="1"/>
    <col min="274" max="274" width="14.625" style="1" customWidth="1"/>
    <col min="275" max="275" width="12.75" style="1" customWidth="1"/>
    <col min="276" max="276" width="0" style="1" hidden="1" customWidth="1"/>
    <col min="277" max="277" width="16.625" style="1" customWidth="1"/>
    <col min="278" max="509" width="9" style="1"/>
    <col min="510" max="516" width="2" style="1" customWidth="1"/>
    <col min="517" max="517" width="2.125" style="1" customWidth="1"/>
    <col min="518" max="518" width="19.25" style="1" customWidth="1"/>
    <col min="519" max="522" width="12.75" style="1" customWidth="1"/>
    <col min="523" max="523" width="0" style="1" hidden="1" customWidth="1"/>
    <col min="524" max="524" width="14.625" style="1" customWidth="1"/>
    <col min="525" max="525" width="12.75" style="1" customWidth="1"/>
    <col min="526" max="527" width="0" style="1" hidden="1" customWidth="1"/>
    <col min="528" max="528" width="12.75" style="1" customWidth="1"/>
    <col min="529" max="529" width="0" style="1" hidden="1" customWidth="1"/>
    <col min="530" max="530" width="14.625" style="1" customWidth="1"/>
    <col min="531" max="531" width="12.75" style="1" customWidth="1"/>
    <col min="532" max="532" width="0" style="1" hidden="1" customWidth="1"/>
    <col min="533" max="533" width="16.625" style="1" customWidth="1"/>
    <col min="534" max="765" width="9" style="1"/>
    <col min="766" max="772" width="2" style="1" customWidth="1"/>
    <col min="773" max="773" width="2.125" style="1" customWidth="1"/>
    <col min="774" max="774" width="19.25" style="1" customWidth="1"/>
    <col min="775" max="778" width="12.75" style="1" customWidth="1"/>
    <col min="779" max="779" width="0" style="1" hidden="1" customWidth="1"/>
    <col min="780" max="780" width="14.625" style="1" customWidth="1"/>
    <col min="781" max="781" width="12.75" style="1" customWidth="1"/>
    <col min="782" max="783" width="0" style="1" hidden="1" customWidth="1"/>
    <col min="784" max="784" width="12.75" style="1" customWidth="1"/>
    <col min="785" max="785" width="0" style="1" hidden="1" customWidth="1"/>
    <col min="786" max="786" width="14.625" style="1" customWidth="1"/>
    <col min="787" max="787" width="12.75" style="1" customWidth="1"/>
    <col min="788" max="788" width="0" style="1" hidden="1" customWidth="1"/>
    <col min="789" max="789" width="16.625" style="1" customWidth="1"/>
    <col min="790" max="1021" width="9" style="1"/>
    <col min="1022" max="1028" width="2" style="1" customWidth="1"/>
    <col min="1029" max="1029" width="2.125" style="1" customWidth="1"/>
    <col min="1030" max="1030" width="19.25" style="1" customWidth="1"/>
    <col min="1031" max="1034" width="12.75" style="1" customWidth="1"/>
    <col min="1035" max="1035" width="0" style="1" hidden="1" customWidth="1"/>
    <col min="1036" max="1036" width="14.625" style="1" customWidth="1"/>
    <col min="1037" max="1037" width="12.75" style="1" customWidth="1"/>
    <col min="1038" max="1039" width="0" style="1" hidden="1" customWidth="1"/>
    <col min="1040" max="1040" width="12.75" style="1" customWidth="1"/>
    <col min="1041" max="1041" width="0" style="1" hidden="1" customWidth="1"/>
    <col min="1042" max="1042" width="14.625" style="1" customWidth="1"/>
    <col min="1043" max="1043" width="12.75" style="1" customWidth="1"/>
    <col min="1044" max="1044" width="0" style="1" hidden="1" customWidth="1"/>
    <col min="1045" max="1045" width="16.625" style="1" customWidth="1"/>
    <col min="1046" max="1277" width="9" style="1"/>
    <col min="1278" max="1284" width="2" style="1" customWidth="1"/>
    <col min="1285" max="1285" width="2.125" style="1" customWidth="1"/>
    <col min="1286" max="1286" width="19.25" style="1" customWidth="1"/>
    <col min="1287" max="1290" width="12.75" style="1" customWidth="1"/>
    <col min="1291" max="1291" width="0" style="1" hidden="1" customWidth="1"/>
    <col min="1292" max="1292" width="14.625" style="1" customWidth="1"/>
    <col min="1293" max="1293" width="12.75" style="1" customWidth="1"/>
    <col min="1294" max="1295" width="0" style="1" hidden="1" customWidth="1"/>
    <col min="1296" max="1296" width="12.75" style="1" customWidth="1"/>
    <col min="1297" max="1297" width="0" style="1" hidden="1" customWidth="1"/>
    <col min="1298" max="1298" width="14.625" style="1" customWidth="1"/>
    <col min="1299" max="1299" width="12.75" style="1" customWidth="1"/>
    <col min="1300" max="1300" width="0" style="1" hidden="1" customWidth="1"/>
    <col min="1301" max="1301" width="16.625" style="1" customWidth="1"/>
    <col min="1302" max="1533" width="9" style="1"/>
    <col min="1534" max="1540" width="2" style="1" customWidth="1"/>
    <col min="1541" max="1541" width="2.125" style="1" customWidth="1"/>
    <col min="1542" max="1542" width="19.25" style="1" customWidth="1"/>
    <col min="1543" max="1546" width="12.75" style="1" customWidth="1"/>
    <col min="1547" max="1547" width="0" style="1" hidden="1" customWidth="1"/>
    <col min="1548" max="1548" width="14.625" style="1" customWidth="1"/>
    <col min="1549" max="1549" width="12.75" style="1" customWidth="1"/>
    <col min="1550" max="1551" width="0" style="1" hidden="1" customWidth="1"/>
    <col min="1552" max="1552" width="12.75" style="1" customWidth="1"/>
    <col min="1553" max="1553" width="0" style="1" hidden="1" customWidth="1"/>
    <col min="1554" max="1554" width="14.625" style="1" customWidth="1"/>
    <col min="1555" max="1555" width="12.75" style="1" customWidth="1"/>
    <col min="1556" max="1556" width="0" style="1" hidden="1" customWidth="1"/>
    <col min="1557" max="1557" width="16.625" style="1" customWidth="1"/>
    <col min="1558" max="1789" width="9" style="1"/>
    <col min="1790" max="1796" width="2" style="1" customWidth="1"/>
    <col min="1797" max="1797" width="2.125" style="1" customWidth="1"/>
    <col min="1798" max="1798" width="19.25" style="1" customWidth="1"/>
    <col min="1799" max="1802" width="12.75" style="1" customWidth="1"/>
    <col min="1803" max="1803" width="0" style="1" hidden="1" customWidth="1"/>
    <col min="1804" max="1804" width="14.625" style="1" customWidth="1"/>
    <col min="1805" max="1805" width="12.75" style="1" customWidth="1"/>
    <col min="1806" max="1807" width="0" style="1" hidden="1" customWidth="1"/>
    <col min="1808" max="1808" width="12.75" style="1" customWidth="1"/>
    <col min="1809" max="1809" width="0" style="1" hidden="1" customWidth="1"/>
    <col min="1810" max="1810" width="14.625" style="1" customWidth="1"/>
    <col min="1811" max="1811" width="12.75" style="1" customWidth="1"/>
    <col min="1812" max="1812" width="0" style="1" hidden="1" customWidth="1"/>
    <col min="1813" max="1813" width="16.625" style="1" customWidth="1"/>
    <col min="1814" max="2045" width="9" style="1"/>
    <col min="2046" max="2052" width="2" style="1" customWidth="1"/>
    <col min="2053" max="2053" width="2.125" style="1" customWidth="1"/>
    <col min="2054" max="2054" width="19.25" style="1" customWidth="1"/>
    <col min="2055" max="2058" width="12.75" style="1" customWidth="1"/>
    <col min="2059" max="2059" width="0" style="1" hidden="1" customWidth="1"/>
    <col min="2060" max="2060" width="14.625" style="1" customWidth="1"/>
    <col min="2061" max="2061" width="12.75" style="1" customWidth="1"/>
    <col min="2062" max="2063" width="0" style="1" hidden="1" customWidth="1"/>
    <col min="2064" max="2064" width="12.75" style="1" customWidth="1"/>
    <col min="2065" max="2065" width="0" style="1" hidden="1" customWidth="1"/>
    <col min="2066" max="2066" width="14.625" style="1" customWidth="1"/>
    <col min="2067" max="2067" width="12.75" style="1" customWidth="1"/>
    <col min="2068" max="2068" width="0" style="1" hidden="1" customWidth="1"/>
    <col min="2069" max="2069" width="16.625" style="1" customWidth="1"/>
    <col min="2070" max="2301" width="9" style="1"/>
    <col min="2302" max="2308" width="2" style="1" customWidth="1"/>
    <col min="2309" max="2309" width="2.125" style="1" customWidth="1"/>
    <col min="2310" max="2310" width="19.25" style="1" customWidth="1"/>
    <col min="2311" max="2314" width="12.75" style="1" customWidth="1"/>
    <col min="2315" max="2315" width="0" style="1" hidden="1" customWidth="1"/>
    <col min="2316" max="2316" width="14.625" style="1" customWidth="1"/>
    <col min="2317" max="2317" width="12.75" style="1" customWidth="1"/>
    <col min="2318" max="2319" width="0" style="1" hidden="1" customWidth="1"/>
    <col min="2320" max="2320" width="12.75" style="1" customWidth="1"/>
    <col min="2321" max="2321" width="0" style="1" hidden="1" customWidth="1"/>
    <col min="2322" max="2322" width="14.625" style="1" customWidth="1"/>
    <col min="2323" max="2323" width="12.75" style="1" customWidth="1"/>
    <col min="2324" max="2324" width="0" style="1" hidden="1" customWidth="1"/>
    <col min="2325" max="2325" width="16.625" style="1" customWidth="1"/>
    <col min="2326" max="2557" width="9" style="1"/>
    <col min="2558" max="2564" width="2" style="1" customWidth="1"/>
    <col min="2565" max="2565" width="2.125" style="1" customWidth="1"/>
    <col min="2566" max="2566" width="19.25" style="1" customWidth="1"/>
    <col min="2567" max="2570" width="12.75" style="1" customWidth="1"/>
    <col min="2571" max="2571" width="0" style="1" hidden="1" customWidth="1"/>
    <col min="2572" max="2572" width="14.625" style="1" customWidth="1"/>
    <col min="2573" max="2573" width="12.75" style="1" customWidth="1"/>
    <col min="2574" max="2575" width="0" style="1" hidden="1" customWidth="1"/>
    <col min="2576" max="2576" width="12.75" style="1" customWidth="1"/>
    <col min="2577" max="2577" width="0" style="1" hidden="1" customWidth="1"/>
    <col min="2578" max="2578" width="14.625" style="1" customWidth="1"/>
    <col min="2579" max="2579" width="12.75" style="1" customWidth="1"/>
    <col min="2580" max="2580" width="0" style="1" hidden="1" customWidth="1"/>
    <col min="2581" max="2581" width="16.625" style="1" customWidth="1"/>
    <col min="2582" max="2813" width="9" style="1"/>
    <col min="2814" max="2820" width="2" style="1" customWidth="1"/>
    <col min="2821" max="2821" width="2.125" style="1" customWidth="1"/>
    <col min="2822" max="2822" width="19.25" style="1" customWidth="1"/>
    <col min="2823" max="2826" width="12.75" style="1" customWidth="1"/>
    <col min="2827" max="2827" width="0" style="1" hidden="1" customWidth="1"/>
    <col min="2828" max="2828" width="14.625" style="1" customWidth="1"/>
    <col min="2829" max="2829" width="12.75" style="1" customWidth="1"/>
    <col min="2830" max="2831" width="0" style="1" hidden="1" customWidth="1"/>
    <col min="2832" max="2832" width="12.75" style="1" customWidth="1"/>
    <col min="2833" max="2833" width="0" style="1" hidden="1" customWidth="1"/>
    <col min="2834" max="2834" width="14.625" style="1" customWidth="1"/>
    <col min="2835" max="2835" width="12.75" style="1" customWidth="1"/>
    <col min="2836" max="2836" width="0" style="1" hidden="1" customWidth="1"/>
    <col min="2837" max="2837" width="16.625" style="1" customWidth="1"/>
    <col min="2838" max="3069" width="9" style="1"/>
    <col min="3070" max="3076" width="2" style="1" customWidth="1"/>
    <col min="3077" max="3077" width="2.125" style="1" customWidth="1"/>
    <col min="3078" max="3078" width="19.25" style="1" customWidth="1"/>
    <col min="3079" max="3082" width="12.75" style="1" customWidth="1"/>
    <col min="3083" max="3083" width="0" style="1" hidden="1" customWidth="1"/>
    <col min="3084" max="3084" width="14.625" style="1" customWidth="1"/>
    <col min="3085" max="3085" width="12.75" style="1" customWidth="1"/>
    <col min="3086" max="3087" width="0" style="1" hidden="1" customWidth="1"/>
    <col min="3088" max="3088" width="12.75" style="1" customWidth="1"/>
    <col min="3089" max="3089" width="0" style="1" hidden="1" customWidth="1"/>
    <col min="3090" max="3090" width="14.625" style="1" customWidth="1"/>
    <col min="3091" max="3091" width="12.75" style="1" customWidth="1"/>
    <col min="3092" max="3092" width="0" style="1" hidden="1" customWidth="1"/>
    <col min="3093" max="3093" width="16.625" style="1" customWidth="1"/>
    <col min="3094" max="3325" width="9" style="1"/>
    <col min="3326" max="3332" width="2" style="1" customWidth="1"/>
    <col min="3333" max="3333" width="2.125" style="1" customWidth="1"/>
    <col min="3334" max="3334" width="19.25" style="1" customWidth="1"/>
    <col min="3335" max="3338" width="12.75" style="1" customWidth="1"/>
    <col min="3339" max="3339" width="0" style="1" hidden="1" customWidth="1"/>
    <col min="3340" max="3340" width="14.625" style="1" customWidth="1"/>
    <col min="3341" max="3341" width="12.75" style="1" customWidth="1"/>
    <col min="3342" max="3343" width="0" style="1" hidden="1" customWidth="1"/>
    <col min="3344" max="3344" width="12.75" style="1" customWidth="1"/>
    <col min="3345" max="3345" width="0" style="1" hidden="1" customWidth="1"/>
    <col min="3346" max="3346" width="14.625" style="1" customWidth="1"/>
    <col min="3347" max="3347" width="12.75" style="1" customWidth="1"/>
    <col min="3348" max="3348" width="0" style="1" hidden="1" customWidth="1"/>
    <col min="3349" max="3349" width="16.625" style="1" customWidth="1"/>
    <col min="3350" max="3581" width="9" style="1"/>
    <col min="3582" max="3588" width="2" style="1" customWidth="1"/>
    <col min="3589" max="3589" width="2.125" style="1" customWidth="1"/>
    <col min="3590" max="3590" width="19.25" style="1" customWidth="1"/>
    <col min="3591" max="3594" width="12.75" style="1" customWidth="1"/>
    <col min="3595" max="3595" width="0" style="1" hidden="1" customWidth="1"/>
    <col min="3596" max="3596" width="14.625" style="1" customWidth="1"/>
    <col min="3597" max="3597" width="12.75" style="1" customWidth="1"/>
    <col min="3598" max="3599" width="0" style="1" hidden="1" customWidth="1"/>
    <col min="3600" max="3600" width="12.75" style="1" customWidth="1"/>
    <col min="3601" max="3601" width="0" style="1" hidden="1" customWidth="1"/>
    <col min="3602" max="3602" width="14.625" style="1" customWidth="1"/>
    <col min="3603" max="3603" width="12.75" style="1" customWidth="1"/>
    <col min="3604" max="3604" width="0" style="1" hidden="1" customWidth="1"/>
    <col min="3605" max="3605" width="16.625" style="1" customWidth="1"/>
    <col min="3606" max="3837" width="9" style="1"/>
    <col min="3838" max="3844" width="2" style="1" customWidth="1"/>
    <col min="3845" max="3845" width="2.125" style="1" customWidth="1"/>
    <col min="3846" max="3846" width="19.25" style="1" customWidth="1"/>
    <col min="3847" max="3850" width="12.75" style="1" customWidth="1"/>
    <col min="3851" max="3851" width="0" style="1" hidden="1" customWidth="1"/>
    <col min="3852" max="3852" width="14.625" style="1" customWidth="1"/>
    <col min="3853" max="3853" width="12.75" style="1" customWidth="1"/>
    <col min="3854" max="3855" width="0" style="1" hidden="1" customWidth="1"/>
    <col min="3856" max="3856" width="12.75" style="1" customWidth="1"/>
    <col min="3857" max="3857" width="0" style="1" hidden="1" customWidth="1"/>
    <col min="3858" max="3858" width="14.625" style="1" customWidth="1"/>
    <col min="3859" max="3859" width="12.75" style="1" customWidth="1"/>
    <col min="3860" max="3860" width="0" style="1" hidden="1" customWidth="1"/>
    <col min="3861" max="3861" width="16.625" style="1" customWidth="1"/>
    <col min="3862" max="4093" width="9" style="1"/>
    <col min="4094" max="4100" width="2" style="1" customWidth="1"/>
    <col min="4101" max="4101" width="2.125" style="1" customWidth="1"/>
    <col min="4102" max="4102" width="19.25" style="1" customWidth="1"/>
    <col min="4103" max="4106" width="12.75" style="1" customWidth="1"/>
    <col min="4107" max="4107" width="0" style="1" hidden="1" customWidth="1"/>
    <col min="4108" max="4108" width="14.625" style="1" customWidth="1"/>
    <col min="4109" max="4109" width="12.75" style="1" customWidth="1"/>
    <col min="4110" max="4111" width="0" style="1" hidden="1" customWidth="1"/>
    <col min="4112" max="4112" width="12.75" style="1" customWidth="1"/>
    <col min="4113" max="4113" width="0" style="1" hidden="1" customWidth="1"/>
    <col min="4114" max="4114" width="14.625" style="1" customWidth="1"/>
    <col min="4115" max="4115" width="12.75" style="1" customWidth="1"/>
    <col min="4116" max="4116" width="0" style="1" hidden="1" customWidth="1"/>
    <col min="4117" max="4117" width="16.625" style="1" customWidth="1"/>
    <col min="4118" max="4349" width="9" style="1"/>
    <col min="4350" max="4356" width="2" style="1" customWidth="1"/>
    <col min="4357" max="4357" width="2.125" style="1" customWidth="1"/>
    <col min="4358" max="4358" width="19.25" style="1" customWidth="1"/>
    <col min="4359" max="4362" width="12.75" style="1" customWidth="1"/>
    <col min="4363" max="4363" width="0" style="1" hidden="1" customWidth="1"/>
    <col min="4364" max="4364" width="14.625" style="1" customWidth="1"/>
    <col min="4365" max="4365" width="12.75" style="1" customWidth="1"/>
    <col min="4366" max="4367" width="0" style="1" hidden="1" customWidth="1"/>
    <col min="4368" max="4368" width="12.75" style="1" customWidth="1"/>
    <col min="4369" max="4369" width="0" style="1" hidden="1" customWidth="1"/>
    <col min="4370" max="4370" width="14.625" style="1" customWidth="1"/>
    <col min="4371" max="4371" width="12.75" style="1" customWidth="1"/>
    <col min="4372" max="4372" width="0" style="1" hidden="1" customWidth="1"/>
    <col min="4373" max="4373" width="16.625" style="1" customWidth="1"/>
    <col min="4374" max="4605" width="9" style="1"/>
    <col min="4606" max="4612" width="2" style="1" customWidth="1"/>
    <col min="4613" max="4613" width="2.125" style="1" customWidth="1"/>
    <col min="4614" max="4614" width="19.25" style="1" customWidth="1"/>
    <col min="4615" max="4618" width="12.75" style="1" customWidth="1"/>
    <col min="4619" max="4619" width="0" style="1" hidden="1" customWidth="1"/>
    <col min="4620" max="4620" width="14.625" style="1" customWidth="1"/>
    <col min="4621" max="4621" width="12.75" style="1" customWidth="1"/>
    <col min="4622" max="4623" width="0" style="1" hidden="1" customWidth="1"/>
    <col min="4624" max="4624" width="12.75" style="1" customWidth="1"/>
    <col min="4625" max="4625" width="0" style="1" hidden="1" customWidth="1"/>
    <col min="4626" max="4626" width="14.625" style="1" customWidth="1"/>
    <col min="4627" max="4627" width="12.75" style="1" customWidth="1"/>
    <col min="4628" max="4628" width="0" style="1" hidden="1" customWidth="1"/>
    <col min="4629" max="4629" width="16.625" style="1" customWidth="1"/>
    <col min="4630" max="4861" width="9" style="1"/>
    <col min="4862" max="4868" width="2" style="1" customWidth="1"/>
    <col min="4869" max="4869" width="2.125" style="1" customWidth="1"/>
    <col min="4870" max="4870" width="19.25" style="1" customWidth="1"/>
    <col min="4871" max="4874" width="12.75" style="1" customWidth="1"/>
    <col min="4875" max="4875" width="0" style="1" hidden="1" customWidth="1"/>
    <col min="4876" max="4876" width="14.625" style="1" customWidth="1"/>
    <col min="4877" max="4877" width="12.75" style="1" customWidth="1"/>
    <col min="4878" max="4879" width="0" style="1" hidden="1" customWidth="1"/>
    <col min="4880" max="4880" width="12.75" style="1" customWidth="1"/>
    <col min="4881" max="4881" width="0" style="1" hidden="1" customWidth="1"/>
    <col min="4882" max="4882" width="14.625" style="1" customWidth="1"/>
    <col min="4883" max="4883" width="12.75" style="1" customWidth="1"/>
    <col min="4884" max="4884" width="0" style="1" hidden="1" customWidth="1"/>
    <col min="4885" max="4885" width="16.625" style="1" customWidth="1"/>
    <col min="4886" max="5117" width="9" style="1"/>
    <col min="5118" max="5124" width="2" style="1" customWidth="1"/>
    <col min="5125" max="5125" width="2.125" style="1" customWidth="1"/>
    <col min="5126" max="5126" width="19.25" style="1" customWidth="1"/>
    <col min="5127" max="5130" width="12.75" style="1" customWidth="1"/>
    <col min="5131" max="5131" width="0" style="1" hidden="1" customWidth="1"/>
    <col min="5132" max="5132" width="14.625" style="1" customWidth="1"/>
    <col min="5133" max="5133" width="12.75" style="1" customWidth="1"/>
    <col min="5134" max="5135" width="0" style="1" hidden="1" customWidth="1"/>
    <col min="5136" max="5136" width="12.75" style="1" customWidth="1"/>
    <col min="5137" max="5137" width="0" style="1" hidden="1" customWidth="1"/>
    <col min="5138" max="5138" width="14.625" style="1" customWidth="1"/>
    <col min="5139" max="5139" width="12.75" style="1" customWidth="1"/>
    <col min="5140" max="5140" width="0" style="1" hidden="1" customWidth="1"/>
    <col min="5141" max="5141" width="16.625" style="1" customWidth="1"/>
    <col min="5142" max="5373" width="9" style="1"/>
    <col min="5374" max="5380" width="2" style="1" customWidth="1"/>
    <col min="5381" max="5381" width="2.125" style="1" customWidth="1"/>
    <col min="5382" max="5382" width="19.25" style="1" customWidth="1"/>
    <col min="5383" max="5386" width="12.75" style="1" customWidth="1"/>
    <col min="5387" max="5387" width="0" style="1" hidden="1" customWidth="1"/>
    <col min="5388" max="5388" width="14.625" style="1" customWidth="1"/>
    <col min="5389" max="5389" width="12.75" style="1" customWidth="1"/>
    <col min="5390" max="5391" width="0" style="1" hidden="1" customWidth="1"/>
    <col min="5392" max="5392" width="12.75" style="1" customWidth="1"/>
    <col min="5393" max="5393" width="0" style="1" hidden="1" customWidth="1"/>
    <col min="5394" max="5394" width="14.625" style="1" customWidth="1"/>
    <col min="5395" max="5395" width="12.75" style="1" customWidth="1"/>
    <col min="5396" max="5396" width="0" style="1" hidden="1" customWidth="1"/>
    <col min="5397" max="5397" width="16.625" style="1" customWidth="1"/>
    <col min="5398" max="5629" width="9" style="1"/>
    <col min="5630" max="5636" width="2" style="1" customWidth="1"/>
    <col min="5637" max="5637" width="2.125" style="1" customWidth="1"/>
    <col min="5638" max="5638" width="19.25" style="1" customWidth="1"/>
    <col min="5639" max="5642" width="12.75" style="1" customWidth="1"/>
    <col min="5643" max="5643" width="0" style="1" hidden="1" customWidth="1"/>
    <col min="5644" max="5644" width="14.625" style="1" customWidth="1"/>
    <col min="5645" max="5645" width="12.75" style="1" customWidth="1"/>
    <col min="5646" max="5647" width="0" style="1" hidden="1" customWidth="1"/>
    <col min="5648" max="5648" width="12.75" style="1" customWidth="1"/>
    <col min="5649" max="5649" width="0" style="1" hidden="1" customWidth="1"/>
    <col min="5650" max="5650" width="14.625" style="1" customWidth="1"/>
    <col min="5651" max="5651" width="12.75" style="1" customWidth="1"/>
    <col min="5652" max="5652" width="0" style="1" hidden="1" customWidth="1"/>
    <col min="5653" max="5653" width="16.625" style="1" customWidth="1"/>
    <col min="5654" max="5885" width="9" style="1"/>
    <col min="5886" max="5892" width="2" style="1" customWidth="1"/>
    <col min="5893" max="5893" width="2.125" style="1" customWidth="1"/>
    <col min="5894" max="5894" width="19.25" style="1" customWidth="1"/>
    <col min="5895" max="5898" width="12.75" style="1" customWidth="1"/>
    <col min="5899" max="5899" width="0" style="1" hidden="1" customWidth="1"/>
    <col min="5900" max="5900" width="14.625" style="1" customWidth="1"/>
    <col min="5901" max="5901" width="12.75" style="1" customWidth="1"/>
    <col min="5902" max="5903" width="0" style="1" hidden="1" customWidth="1"/>
    <col min="5904" max="5904" width="12.75" style="1" customWidth="1"/>
    <col min="5905" max="5905" width="0" style="1" hidden="1" customWidth="1"/>
    <col min="5906" max="5906" width="14.625" style="1" customWidth="1"/>
    <col min="5907" max="5907" width="12.75" style="1" customWidth="1"/>
    <col min="5908" max="5908" width="0" style="1" hidden="1" customWidth="1"/>
    <col min="5909" max="5909" width="16.625" style="1" customWidth="1"/>
    <col min="5910" max="6141" width="9" style="1"/>
    <col min="6142" max="6148" width="2" style="1" customWidth="1"/>
    <col min="6149" max="6149" width="2.125" style="1" customWidth="1"/>
    <col min="6150" max="6150" width="19.25" style="1" customWidth="1"/>
    <col min="6151" max="6154" width="12.75" style="1" customWidth="1"/>
    <col min="6155" max="6155" width="0" style="1" hidden="1" customWidth="1"/>
    <col min="6156" max="6156" width="14.625" style="1" customWidth="1"/>
    <col min="6157" max="6157" width="12.75" style="1" customWidth="1"/>
    <col min="6158" max="6159" width="0" style="1" hidden="1" customWidth="1"/>
    <col min="6160" max="6160" width="12.75" style="1" customWidth="1"/>
    <col min="6161" max="6161" width="0" style="1" hidden="1" customWidth="1"/>
    <col min="6162" max="6162" width="14.625" style="1" customWidth="1"/>
    <col min="6163" max="6163" width="12.75" style="1" customWidth="1"/>
    <col min="6164" max="6164" width="0" style="1" hidden="1" customWidth="1"/>
    <col min="6165" max="6165" width="16.625" style="1" customWidth="1"/>
    <col min="6166" max="6397" width="9" style="1"/>
    <col min="6398" max="6404" width="2" style="1" customWidth="1"/>
    <col min="6405" max="6405" width="2.125" style="1" customWidth="1"/>
    <col min="6406" max="6406" width="19.25" style="1" customWidth="1"/>
    <col min="6407" max="6410" width="12.75" style="1" customWidth="1"/>
    <col min="6411" max="6411" width="0" style="1" hidden="1" customWidth="1"/>
    <col min="6412" max="6412" width="14.625" style="1" customWidth="1"/>
    <col min="6413" max="6413" width="12.75" style="1" customWidth="1"/>
    <col min="6414" max="6415" width="0" style="1" hidden="1" customWidth="1"/>
    <col min="6416" max="6416" width="12.75" style="1" customWidth="1"/>
    <col min="6417" max="6417" width="0" style="1" hidden="1" customWidth="1"/>
    <col min="6418" max="6418" width="14.625" style="1" customWidth="1"/>
    <col min="6419" max="6419" width="12.75" style="1" customWidth="1"/>
    <col min="6420" max="6420" width="0" style="1" hidden="1" customWidth="1"/>
    <col min="6421" max="6421" width="16.625" style="1" customWidth="1"/>
    <col min="6422" max="6653" width="9" style="1"/>
    <col min="6654" max="6660" width="2" style="1" customWidth="1"/>
    <col min="6661" max="6661" width="2.125" style="1" customWidth="1"/>
    <col min="6662" max="6662" width="19.25" style="1" customWidth="1"/>
    <col min="6663" max="6666" width="12.75" style="1" customWidth="1"/>
    <col min="6667" max="6667" width="0" style="1" hidden="1" customWidth="1"/>
    <col min="6668" max="6668" width="14.625" style="1" customWidth="1"/>
    <col min="6669" max="6669" width="12.75" style="1" customWidth="1"/>
    <col min="6670" max="6671" width="0" style="1" hidden="1" customWidth="1"/>
    <col min="6672" max="6672" width="12.75" style="1" customWidth="1"/>
    <col min="6673" max="6673" width="0" style="1" hidden="1" customWidth="1"/>
    <col min="6674" max="6674" width="14.625" style="1" customWidth="1"/>
    <col min="6675" max="6675" width="12.75" style="1" customWidth="1"/>
    <col min="6676" max="6676" width="0" style="1" hidden="1" customWidth="1"/>
    <col min="6677" max="6677" width="16.625" style="1" customWidth="1"/>
    <col min="6678" max="6909" width="9" style="1"/>
    <col min="6910" max="6916" width="2" style="1" customWidth="1"/>
    <col min="6917" max="6917" width="2.125" style="1" customWidth="1"/>
    <col min="6918" max="6918" width="19.25" style="1" customWidth="1"/>
    <col min="6919" max="6922" width="12.75" style="1" customWidth="1"/>
    <col min="6923" max="6923" width="0" style="1" hidden="1" customWidth="1"/>
    <col min="6924" max="6924" width="14.625" style="1" customWidth="1"/>
    <col min="6925" max="6925" width="12.75" style="1" customWidth="1"/>
    <col min="6926" max="6927" width="0" style="1" hidden="1" customWidth="1"/>
    <col min="6928" max="6928" width="12.75" style="1" customWidth="1"/>
    <col min="6929" max="6929" width="0" style="1" hidden="1" customWidth="1"/>
    <col min="6930" max="6930" width="14.625" style="1" customWidth="1"/>
    <col min="6931" max="6931" width="12.75" style="1" customWidth="1"/>
    <col min="6932" max="6932" width="0" style="1" hidden="1" customWidth="1"/>
    <col min="6933" max="6933" width="16.625" style="1" customWidth="1"/>
    <col min="6934" max="7165" width="9" style="1"/>
    <col min="7166" max="7172" width="2" style="1" customWidth="1"/>
    <col min="7173" max="7173" width="2.125" style="1" customWidth="1"/>
    <col min="7174" max="7174" width="19.25" style="1" customWidth="1"/>
    <col min="7175" max="7178" width="12.75" style="1" customWidth="1"/>
    <col min="7179" max="7179" width="0" style="1" hidden="1" customWidth="1"/>
    <col min="7180" max="7180" width="14.625" style="1" customWidth="1"/>
    <col min="7181" max="7181" width="12.75" style="1" customWidth="1"/>
    <col min="7182" max="7183" width="0" style="1" hidden="1" customWidth="1"/>
    <col min="7184" max="7184" width="12.75" style="1" customWidth="1"/>
    <col min="7185" max="7185" width="0" style="1" hidden="1" customWidth="1"/>
    <col min="7186" max="7186" width="14.625" style="1" customWidth="1"/>
    <col min="7187" max="7187" width="12.75" style="1" customWidth="1"/>
    <col min="7188" max="7188" width="0" style="1" hidden="1" customWidth="1"/>
    <col min="7189" max="7189" width="16.625" style="1" customWidth="1"/>
    <col min="7190" max="7421" width="9" style="1"/>
    <col min="7422" max="7428" width="2" style="1" customWidth="1"/>
    <col min="7429" max="7429" width="2.125" style="1" customWidth="1"/>
    <col min="7430" max="7430" width="19.25" style="1" customWidth="1"/>
    <col min="7431" max="7434" width="12.75" style="1" customWidth="1"/>
    <col min="7435" max="7435" width="0" style="1" hidden="1" customWidth="1"/>
    <col min="7436" max="7436" width="14.625" style="1" customWidth="1"/>
    <col min="7437" max="7437" width="12.75" style="1" customWidth="1"/>
    <col min="7438" max="7439" width="0" style="1" hidden="1" customWidth="1"/>
    <col min="7440" max="7440" width="12.75" style="1" customWidth="1"/>
    <col min="7441" max="7441" width="0" style="1" hidden="1" customWidth="1"/>
    <col min="7442" max="7442" width="14.625" style="1" customWidth="1"/>
    <col min="7443" max="7443" width="12.75" style="1" customWidth="1"/>
    <col min="7444" max="7444" width="0" style="1" hidden="1" customWidth="1"/>
    <col min="7445" max="7445" width="16.625" style="1" customWidth="1"/>
    <col min="7446" max="7677" width="9" style="1"/>
    <col min="7678" max="7684" width="2" style="1" customWidth="1"/>
    <col min="7685" max="7685" width="2.125" style="1" customWidth="1"/>
    <col min="7686" max="7686" width="19.25" style="1" customWidth="1"/>
    <col min="7687" max="7690" width="12.75" style="1" customWidth="1"/>
    <col min="7691" max="7691" width="0" style="1" hidden="1" customWidth="1"/>
    <col min="7692" max="7692" width="14.625" style="1" customWidth="1"/>
    <col min="7693" max="7693" width="12.75" style="1" customWidth="1"/>
    <col min="7694" max="7695" width="0" style="1" hidden="1" customWidth="1"/>
    <col min="7696" max="7696" width="12.75" style="1" customWidth="1"/>
    <col min="7697" max="7697" width="0" style="1" hidden="1" customWidth="1"/>
    <col min="7698" max="7698" width="14.625" style="1" customWidth="1"/>
    <col min="7699" max="7699" width="12.75" style="1" customWidth="1"/>
    <col min="7700" max="7700" width="0" style="1" hidden="1" customWidth="1"/>
    <col min="7701" max="7701" width="16.625" style="1" customWidth="1"/>
    <col min="7702" max="7933" width="9" style="1"/>
    <col min="7934" max="7940" width="2" style="1" customWidth="1"/>
    <col min="7941" max="7941" width="2.125" style="1" customWidth="1"/>
    <col min="7942" max="7942" width="19.25" style="1" customWidth="1"/>
    <col min="7943" max="7946" width="12.75" style="1" customWidth="1"/>
    <col min="7947" max="7947" width="0" style="1" hidden="1" customWidth="1"/>
    <col min="7948" max="7948" width="14.625" style="1" customWidth="1"/>
    <col min="7949" max="7949" width="12.75" style="1" customWidth="1"/>
    <col min="7950" max="7951" width="0" style="1" hidden="1" customWidth="1"/>
    <col min="7952" max="7952" width="12.75" style="1" customWidth="1"/>
    <col min="7953" max="7953" width="0" style="1" hidden="1" customWidth="1"/>
    <col min="7954" max="7954" width="14.625" style="1" customWidth="1"/>
    <col min="7955" max="7955" width="12.75" style="1" customWidth="1"/>
    <col min="7956" max="7956" width="0" style="1" hidden="1" customWidth="1"/>
    <col min="7957" max="7957" width="16.625" style="1" customWidth="1"/>
    <col min="7958" max="8189" width="9" style="1"/>
    <col min="8190" max="8196" width="2" style="1" customWidth="1"/>
    <col min="8197" max="8197" width="2.125" style="1" customWidth="1"/>
    <col min="8198" max="8198" width="19.25" style="1" customWidth="1"/>
    <col min="8199" max="8202" width="12.75" style="1" customWidth="1"/>
    <col min="8203" max="8203" width="0" style="1" hidden="1" customWidth="1"/>
    <col min="8204" max="8204" width="14.625" style="1" customWidth="1"/>
    <col min="8205" max="8205" width="12.75" style="1" customWidth="1"/>
    <col min="8206" max="8207" width="0" style="1" hidden="1" customWidth="1"/>
    <col min="8208" max="8208" width="12.75" style="1" customWidth="1"/>
    <col min="8209" max="8209" width="0" style="1" hidden="1" customWidth="1"/>
    <col min="8210" max="8210" width="14.625" style="1" customWidth="1"/>
    <col min="8211" max="8211" width="12.75" style="1" customWidth="1"/>
    <col min="8212" max="8212" width="0" style="1" hidden="1" customWidth="1"/>
    <col min="8213" max="8213" width="16.625" style="1" customWidth="1"/>
    <col min="8214" max="8445" width="9" style="1"/>
    <col min="8446" max="8452" width="2" style="1" customWidth="1"/>
    <col min="8453" max="8453" width="2.125" style="1" customWidth="1"/>
    <col min="8454" max="8454" width="19.25" style="1" customWidth="1"/>
    <col min="8455" max="8458" width="12.75" style="1" customWidth="1"/>
    <col min="8459" max="8459" width="0" style="1" hidden="1" customWidth="1"/>
    <col min="8460" max="8460" width="14.625" style="1" customWidth="1"/>
    <col min="8461" max="8461" width="12.75" style="1" customWidth="1"/>
    <col min="8462" max="8463" width="0" style="1" hidden="1" customWidth="1"/>
    <col min="8464" max="8464" width="12.75" style="1" customWidth="1"/>
    <col min="8465" max="8465" width="0" style="1" hidden="1" customWidth="1"/>
    <col min="8466" max="8466" width="14.625" style="1" customWidth="1"/>
    <col min="8467" max="8467" width="12.75" style="1" customWidth="1"/>
    <col min="8468" max="8468" width="0" style="1" hidden="1" customWidth="1"/>
    <col min="8469" max="8469" width="16.625" style="1" customWidth="1"/>
    <col min="8470" max="8701" width="9" style="1"/>
    <col min="8702" max="8708" width="2" style="1" customWidth="1"/>
    <col min="8709" max="8709" width="2.125" style="1" customWidth="1"/>
    <col min="8710" max="8710" width="19.25" style="1" customWidth="1"/>
    <col min="8711" max="8714" width="12.75" style="1" customWidth="1"/>
    <col min="8715" max="8715" width="0" style="1" hidden="1" customWidth="1"/>
    <col min="8716" max="8716" width="14.625" style="1" customWidth="1"/>
    <col min="8717" max="8717" width="12.75" style="1" customWidth="1"/>
    <col min="8718" max="8719" width="0" style="1" hidden="1" customWidth="1"/>
    <col min="8720" max="8720" width="12.75" style="1" customWidth="1"/>
    <col min="8721" max="8721" width="0" style="1" hidden="1" customWidth="1"/>
    <col min="8722" max="8722" width="14.625" style="1" customWidth="1"/>
    <col min="8723" max="8723" width="12.75" style="1" customWidth="1"/>
    <col min="8724" max="8724" width="0" style="1" hidden="1" customWidth="1"/>
    <col min="8725" max="8725" width="16.625" style="1" customWidth="1"/>
    <col min="8726" max="8957" width="9" style="1"/>
    <col min="8958" max="8964" width="2" style="1" customWidth="1"/>
    <col min="8965" max="8965" width="2.125" style="1" customWidth="1"/>
    <col min="8966" max="8966" width="19.25" style="1" customWidth="1"/>
    <col min="8967" max="8970" width="12.75" style="1" customWidth="1"/>
    <col min="8971" max="8971" width="0" style="1" hidden="1" customWidth="1"/>
    <col min="8972" max="8972" width="14.625" style="1" customWidth="1"/>
    <col min="8973" max="8973" width="12.75" style="1" customWidth="1"/>
    <col min="8974" max="8975" width="0" style="1" hidden="1" customWidth="1"/>
    <col min="8976" max="8976" width="12.75" style="1" customWidth="1"/>
    <col min="8977" max="8977" width="0" style="1" hidden="1" customWidth="1"/>
    <col min="8978" max="8978" width="14.625" style="1" customWidth="1"/>
    <col min="8979" max="8979" width="12.75" style="1" customWidth="1"/>
    <col min="8980" max="8980" width="0" style="1" hidden="1" customWidth="1"/>
    <col min="8981" max="8981" width="16.625" style="1" customWidth="1"/>
    <col min="8982" max="9213" width="9" style="1"/>
    <col min="9214" max="9220" width="2" style="1" customWidth="1"/>
    <col min="9221" max="9221" width="2.125" style="1" customWidth="1"/>
    <col min="9222" max="9222" width="19.25" style="1" customWidth="1"/>
    <col min="9223" max="9226" width="12.75" style="1" customWidth="1"/>
    <col min="9227" max="9227" width="0" style="1" hidden="1" customWidth="1"/>
    <col min="9228" max="9228" width="14.625" style="1" customWidth="1"/>
    <col min="9229" max="9229" width="12.75" style="1" customWidth="1"/>
    <col min="9230" max="9231" width="0" style="1" hidden="1" customWidth="1"/>
    <col min="9232" max="9232" width="12.75" style="1" customWidth="1"/>
    <col min="9233" max="9233" width="0" style="1" hidden="1" customWidth="1"/>
    <col min="9234" max="9234" width="14.625" style="1" customWidth="1"/>
    <col min="9235" max="9235" width="12.75" style="1" customWidth="1"/>
    <col min="9236" max="9236" width="0" style="1" hidden="1" customWidth="1"/>
    <col min="9237" max="9237" width="16.625" style="1" customWidth="1"/>
    <col min="9238" max="9469" width="9" style="1"/>
    <col min="9470" max="9476" width="2" style="1" customWidth="1"/>
    <col min="9477" max="9477" width="2.125" style="1" customWidth="1"/>
    <col min="9478" max="9478" width="19.25" style="1" customWidth="1"/>
    <col min="9479" max="9482" width="12.75" style="1" customWidth="1"/>
    <col min="9483" max="9483" width="0" style="1" hidden="1" customWidth="1"/>
    <col min="9484" max="9484" width="14.625" style="1" customWidth="1"/>
    <col min="9485" max="9485" width="12.75" style="1" customWidth="1"/>
    <col min="9486" max="9487" width="0" style="1" hidden="1" customWidth="1"/>
    <col min="9488" max="9488" width="12.75" style="1" customWidth="1"/>
    <col min="9489" max="9489" width="0" style="1" hidden="1" customWidth="1"/>
    <col min="9490" max="9490" width="14.625" style="1" customWidth="1"/>
    <col min="9491" max="9491" width="12.75" style="1" customWidth="1"/>
    <col min="9492" max="9492" width="0" style="1" hidden="1" customWidth="1"/>
    <col min="9493" max="9493" width="16.625" style="1" customWidth="1"/>
    <col min="9494" max="9725" width="9" style="1"/>
    <col min="9726" max="9732" width="2" style="1" customWidth="1"/>
    <col min="9733" max="9733" width="2.125" style="1" customWidth="1"/>
    <col min="9734" max="9734" width="19.25" style="1" customWidth="1"/>
    <col min="9735" max="9738" width="12.75" style="1" customWidth="1"/>
    <col min="9739" max="9739" width="0" style="1" hidden="1" customWidth="1"/>
    <col min="9740" max="9740" width="14.625" style="1" customWidth="1"/>
    <col min="9741" max="9741" width="12.75" style="1" customWidth="1"/>
    <col min="9742" max="9743" width="0" style="1" hidden="1" customWidth="1"/>
    <col min="9744" max="9744" width="12.75" style="1" customWidth="1"/>
    <col min="9745" max="9745" width="0" style="1" hidden="1" customWidth="1"/>
    <col min="9746" max="9746" width="14.625" style="1" customWidth="1"/>
    <col min="9747" max="9747" width="12.75" style="1" customWidth="1"/>
    <col min="9748" max="9748" width="0" style="1" hidden="1" customWidth="1"/>
    <col min="9749" max="9749" width="16.625" style="1" customWidth="1"/>
    <col min="9750" max="9981" width="9" style="1"/>
    <col min="9982" max="9988" width="2" style="1" customWidth="1"/>
    <col min="9989" max="9989" width="2.125" style="1" customWidth="1"/>
    <col min="9990" max="9990" width="19.25" style="1" customWidth="1"/>
    <col min="9991" max="9994" width="12.75" style="1" customWidth="1"/>
    <col min="9995" max="9995" width="0" style="1" hidden="1" customWidth="1"/>
    <col min="9996" max="9996" width="14.625" style="1" customWidth="1"/>
    <col min="9997" max="9997" width="12.75" style="1" customWidth="1"/>
    <col min="9998" max="9999" width="0" style="1" hidden="1" customWidth="1"/>
    <col min="10000" max="10000" width="12.75" style="1" customWidth="1"/>
    <col min="10001" max="10001" width="0" style="1" hidden="1" customWidth="1"/>
    <col min="10002" max="10002" width="14.625" style="1" customWidth="1"/>
    <col min="10003" max="10003" width="12.75" style="1" customWidth="1"/>
    <col min="10004" max="10004" width="0" style="1" hidden="1" customWidth="1"/>
    <col min="10005" max="10005" width="16.625" style="1" customWidth="1"/>
    <col min="10006" max="10237" width="9" style="1"/>
    <col min="10238" max="10244" width="2" style="1" customWidth="1"/>
    <col min="10245" max="10245" width="2.125" style="1" customWidth="1"/>
    <col min="10246" max="10246" width="19.25" style="1" customWidth="1"/>
    <col min="10247" max="10250" width="12.75" style="1" customWidth="1"/>
    <col min="10251" max="10251" width="0" style="1" hidden="1" customWidth="1"/>
    <col min="10252" max="10252" width="14.625" style="1" customWidth="1"/>
    <col min="10253" max="10253" width="12.75" style="1" customWidth="1"/>
    <col min="10254" max="10255" width="0" style="1" hidden="1" customWidth="1"/>
    <col min="10256" max="10256" width="12.75" style="1" customWidth="1"/>
    <col min="10257" max="10257" width="0" style="1" hidden="1" customWidth="1"/>
    <col min="10258" max="10258" width="14.625" style="1" customWidth="1"/>
    <col min="10259" max="10259" width="12.75" style="1" customWidth="1"/>
    <col min="10260" max="10260" width="0" style="1" hidden="1" customWidth="1"/>
    <col min="10261" max="10261" width="16.625" style="1" customWidth="1"/>
    <col min="10262" max="10493" width="9" style="1"/>
    <col min="10494" max="10500" width="2" style="1" customWidth="1"/>
    <col min="10501" max="10501" width="2.125" style="1" customWidth="1"/>
    <col min="10502" max="10502" width="19.25" style="1" customWidth="1"/>
    <col min="10503" max="10506" width="12.75" style="1" customWidth="1"/>
    <col min="10507" max="10507" width="0" style="1" hidden="1" customWidth="1"/>
    <col min="10508" max="10508" width="14.625" style="1" customWidth="1"/>
    <col min="10509" max="10509" width="12.75" style="1" customWidth="1"/>
    <col min="10510" max="10511" width="0" style="1" hidden="1" customWidth="1"/>
    <col min="10512" max="10512" width="12.75" style="1" customWidth="1"/>
    <col min="10513" max="10513" width="0" style="1" hidden="1" customWidth="1"/>
    <col min="10514" max="10514" width="14.625" style="1" customWidth="1"/>
    <col min="10515" max="10515" width="12.75" style="1" customWidth="1"/>
    <col min="10516" max="10516" width="0" style="1" hidden="1" customWidth="1"/>
    <col min="10517" max="10517" width="16.625" style="1" customWidth="1"/>
    <col min="10518" max="10749" width="9" style="1"/>
    <col min="10750" max="10756" width="2" style="1" customWidth="1"/>
    <col min="10757" max="10757" width="2.125" style="1" customWidth="1"/>
    <col min="10758" max="10758" width="19.25" style="1" customWidth="1"/>
    <col min="10759" max="10762" width="12.75" style="1" customWidth="1"/>
    <col min="10763" max="10763" width="0" style="1" hidden="1" customWidth="1"/>
    <col min="10764" max="10764" width="14.625" style="1" customWidth="1"/>
    <col min="10765" max="10765" width="12.75" style="1" customWidth="1"/>
    <col min="10766" max="10767" width="0" style="1" hidden="1" customWidth="1"/>
    <col min="10768" max="10768" width="12.75" style="1" customWidth="1"/>
    <col min="10769" max="10769" width="0" style="1" hidden="1" customWidth="1"/>
    <col min="10770" max="10770" width="14.625" style="1" customWidth="1"/>
    <col min="10771" max="10771" width="12.75" style="1" customWidth="1"/>
    <col min="10772" max="10772" width="0" style="1" hidden="1" customWidth="1"/>
    <col min="10773" max="10773" width="16.625" style="1" customWidth="1"/>
    <col min="10774" max="11005" width="9" style="1"/>
    <col min="11006" max="11012" width="2" style="1" customWidth="1"/>
    <col min="11013" max="11013" width="2.125" style="1" customWidth="1"/>
    <col min="11014" max="11014" width="19.25" style="1" customWidth="1"/>
    <col min="11015" max="11018" width="12.75" style="1" customWidth="1"/>
    <col min="11019" max="11019" width="0" style="1" hidden="1" customWidth="1"/>
    <col min="11020" max="11020" width="14.625" style="1" customWidth="1"/>
    <col min="11021" max="11021" width="12.75" style="1" customWidth="1"/>
    <col min="11022" max="11023" width="0" style="1" hidden="1" customWidth="1"/>
    <col min="11024" max="11024" width="12.75" style="1" customWidth="1"/>
    <col min="11025" max="11025" width="0" style="1" hidden="1" customWidth="1"/>
    <col min="11026" max="11026" width="14.625" style="1" customWidth="1"/>
    <col min="11027" max="11027" width="12.75" style="1" customWidth="1"/>
    <col min="11028" max="11028" width="0" style="1" hidden="1" customWidth="1"/>
    <col min="11029" max="11029" width="16.625" style="1" customWidth="1"/>
    <col min="11030" max="11261" width="9" style="1"/>
    <col min="11262" max="11268" width="2" style="1" customWidth="1"/>
    <col min="11269" max="11269" width="2.125" style="1" customWidth="1"/>
    <col min="11270" max="11270" width="19.25" style="1" customWidth="1"/>
    <col min="11271" max="11274" width="12.75" style="1" customWidth="1"/>
    <col min="11275" max="11275" width="0" style="1" hidden="1" customWidth="1"/>
    <col min="11276" max="11276" width="14.625" style="1" customWidth="1"/>
    <col min="11277" max="11277" width="12.75" style="1" customWidth="1"/>
    <col min="11278" max="11279" width="0" style="1" hidden="1" customWidth="1"/>
    <col min="11280" max="11280" width="12.75" style="1" customWidth="1"/>
    <col min="11281" max="11281" width="0" style="1" hidden="1" customWidth="1"/>
    <col min="11282" max="11282" width="14.625" style="1" customWidth="1"/>
    <col min="11283" max="11283" width="12.75" style="1" customWidth="1"/>
    <col min="11284" max="11284" width="0" style="1" hidden="1" customWidth="1"/>
    <col min="11285" max="11285" width="16.625" style="1" customWidth="1"/>
    <col min="11286" max="11517" width="9" style="1"/>
    <col min="11518" max="11524" width="2" style="1" customWidth="1"/>
    <col min="11525" max="11525" width="2.125" style="1" customWidth="1"/>
    <col min="11526" max="11526" width="19.25" style="1" customWidth="1"/>
    <col min="11527" max="11530" width="12.75" style="1" customWidth="1"/>
    <col min="11531" max="11531" width="0" style="1" hidden="1" customWidth="1"/>
    <col min="11532" max="11532" width="14.625" style="1" customWidth="1"/>
    <col min="11533" max="11533" width="12.75" style="1" customWidth="1"/>
    <col min="11534" max="11535" width="0" style="1" hidden="1" customWidth="1"/>
    <col min="11536" max="11536" width="12.75" style="1" customWidth="1"/>
    <col min="11537" max="11537" width="0" style="1" hidden="1" customWidth="1"/>
    <col min="11538" max="11538" width="14.625" style="1" customWidth="1"/>
    <col min="11539" max="11539" width="12.75" style="1" customWidth="1"/>
    <col min="11540" max="11540" width="0" style="1" hidden="1" customWidth="1"/>
    <col min="11541" max="11541" width="16.625" style="1" customWidth="1"/>
    <col min="11542" max="11773" width="9" style="1"/>
    <col min="11774" max="11780" width="2" style="1" customWidth="1"/>
    <col min="11781" max="11781" width="2.125" style="1" customWidth="1"/>
    <col min="11782" max="11782" width="19.25" style="1" customWidth="1"/>
    <col min="11783" max="11786" width="12.75" style="1" customWidth="1"/>
    <col min="11787" max="11787" width="0" style="1" hidden="1" customWidth="1"/>
    <col min="11788" max="11788" width="14.625" style="1" customWidth="1"/>
    <col min="11789" max="11789" width="12.75" style="1" customWidth="1"/>
    <col min="11790" max="11791" width="0" style="1" hidden="1" customWidth="1"/>
    <col min="11792" max="11792" width="12.75" style="1" customWidth="1"/>
    <col min="11793" max="11793" width="0" style="1" hidden="1" customWidth="1"/>
    <col min="11794" max="11794" width="14.625" style="1" customWidth="1"/>
    <col min="11795" max="11795" width="12.75" style="1" customWidth="1"/>
    <col min="11796" max="11796" width="0" style="1" hidden="1" customWidth="1"/>
    <col min="11797" max="11797" width="16.625" style="1" customWidth="1"/>
    <col min="11798" max="12029" width="9" style="1"/>
    <col min="12030" max="12036" width="2" style="1" customWidth="1"/>
    <col min="12037" max="12037" width="2.125" style="1" customWidth="1"/>
    <col min="12038" max="12038" width="19.25" style="1" customWidth="1"/>
    <col min="12039" max="12042" width="12.75" style="1" customWidth="1"/>
    <col min="12043" max="12043" width="0" style="1" hidden="1" customWidth="1"/>
    <col min="12044" max="12044" width="14.625" style="1" customWidth="1"/>
    <col min="12045" max="12045" width="12.75" style="1" customWidth="1"/>
    <col min="12046" max="12047" width="0" style="1" hidden="1" customWidth="1"/>
    <col min="12048" max="12048" width="12.75" style="1" customWidth="1"/>
    <col min="12049" max="12049" width="0" style="1" hidden="1" customWidth="1"/>
    <col min="12050" max="12050" width="14.625" style="1" customWidth="1"/>
    <col min="12051" max="12051" width="12.75" style="1" customWidth="1"/>
    <col min="12052" max="12052" width="0" style="1" hidden="1" customWidth="1"/>
    <col min="12053" max="12053" width="16.625" style="1" customWidth="1"/>
    <col min="12054" max="12285" width="9" style="1"/>
    <col min="12286" max="12292" width="2" style="1" customWidth="1"/>
    <col min="12293" max="12293" width="2.125" style="1" customWidth="1"/>
    <col min="12294" max="12294" width="19.25" style="1" customWidth="1"/>
    <col min="12295" max="12298" width="12.75" style="1" customWidth="1"/>
    <col min="12299" max="12299" width="0" style="1" hidden="1" customWidth="1"/>
    <col min="12300" max="12300" width="14.625" style="1" customWidth="1"/>
    <col min="12301" max="12301" width="12.75" style="1" customWidth="1"/>
    <col min="12302" max="12303" width="0" style="1" hidden="1" customWidth="1"/>
    <col min="12304" max="12304" width="12.75" style="1" customWidth="1"/>
    <col min="12305" max="12305" width="0" style="1" hidden="1" customWidth="1"/>
    <col min="12306" max="12306" width="14.625" style="1" customWidth="1"/>
    <col min="12307" max="12307" width="12.75" style="1" customWidth="1"/>
    <col min="12308" max="12308" width="0" style="1" hidden="1" customWidth="1"/>
    <col min="12309" max="12309" width="16.625" style="1" customWidth="1"/>
    <col min="12310" max="12541" width="9" style="1"/>
    <col min="12542" max="12548" width="2" style="1" customWidth="1"/>
    <col min="12549" max="12549" width="2.125" style="1" customWidth="1"/>
    <col min="12550" max="12550" width="19.25" style="1" customWidth="1"/>
    <col min="12551" max="12554" width="12.75" style="1" customWidth="1"/>
    <col min="12555" max="12555" width="0" style="1" hidden="1" customWidth="1"/>
    <col min="12556" max="12556" width="14.625" style="1" customWidth="1"/>
    <col min="12557" max="12557" width="12.75" style="1" customWidth="1"/>
    <col min="12558" max="12559" width="0" style="1" hidden="1" customWidth="1"/>
    <col min="12560" max="12560" width="12.75" style="1" customWidth="1"/>
    <col min="12561" max="12561" width="0" style="1" hidden="1" customWidth="1"/>
    <col min="12562" max="12562" width="14.625" style="1" customWidth="1"/>
    <col min="12563" max="12563" width="12.75" style="1" customWidth="1"/>
    <col min="12564" max="12564" width="0" style="1" hidden="1" customWidth="1"/>
    <col min="12565" max="12565" width="16.625" style="1" customWidth="1"/>
    <col min="12566" max="12797" width="9" style="1"/>
    <col min="12798" max="12804" width="2" style="1" customWidth="1"/>
    <col min="12805" max="12805" width="2.125" style="1" customWidth="1"/>
    <col min="12806" max="12806" width="19.25" style="1" customWidth="1"/>
    <col min="12807" max="12810" width="12.75" style="1" customWidth="1"/>
    <col min="12811" max="12811" width="0" style="1" hidden="1" customWidth="1"/>
    <col min="12812" max="12812" width="14.625" style="1" customWidth="1"/>
    <col min="12813" max="12813" width="12.75" style="1" customWidth="1"/>
    <col min="12814" max="12815" width="0" style="1" hidden="1" customWidth="1"/>
    <col min="12816" max="12816" width="12.75" style="1" customWidth="1"/>
    <col min="12817" max="12817" width="0" style="1" hidden="1" customWidth="1"/>
    <col min="12818" max="12818" width="14.625" style="1" customWidth="1"/>
    <col min="12819" max="12819" width="12.75" style="1" customWidth="1"/>
    <col min="12820" max="12820" width="0" style="1" hidden="1" customWidth="1"/>
    <col min="12821" max="12821" width="16.625" style="1" customWidth="1"/>
    <col min="12822" max="13053" width="9" style="1"/>
    <col min="13054" max="13060" width="2" style="1" customWidth="1"/>
    <col min="13061" max="13061" width="2.125" style="1" customWidth="1"/>
    <col min="13062" max="13062" width="19.25" style="1" customWidth="1"/>
    <col min="13063" max="13066" width="12.75" style="1" customWidth="1"/>
    <col min="13067" max="13067" width="0" style="1" hidden="1" customWidth="1"/>
    <col min="13068" max="13068" width="14.625" style="1" customWidth="1"/>
    <col min="13069" max="13069" width="12.75" style="1" customWidth="1"/>
    <col min="13070" max="13071" width="0" style="1" hidden="1" customWidth="1"/>
    <col min="13072" max="13072" width="12.75" style="1" customWidth="1"/>
    <col min="13073" max="13073" width="0" style="1" hidden="1" customWidth="1"/>
    <col min="13074" max="13074" width="14.625" style="1" customWidth="1"/>
    <col min="13075" max="13075" width="12.75" style="1" customWidth="1"/>
    <col min="13076" max="13076" width="0" style="1" hidden="1" customWidth="1"/>
    <col min="13077" max="13077" width="16.625" style="1" customWidth="1"/>
    <col min="13078" max="13309" width="9" style="1"/>
    <col min="13310" max="13316" width="2" style="1" customWidth="1"/>
    <col min="13317" max="13317" width="2.125" style="1" customWidth="1"/>
    <col min="13318" max="13318" width="19.25" style="1" customWidth="1"/>
    <col min="13319" max="13322" width="12.75" style="1" customWidth="1"/>
    <col min="13323" max="13323" width="0" style="1" hidden="1" customWidth="1"/>
    <col min="13324" max="13324" width="14.625" style="1" customWidth="1"/>
    <col min="13325" max="13325" width="12.75" style="1" customWidth="1"/>
    <col min="13326" max="13327" width="0" style="1" hidden="1" customWidth="1"/>
    <col min="13328" max="13328" width="12.75" style="1" customWidth="1"/>
    <col min="13329" max="13329" width="0" style="1" hidden="1" customWidth="1"/>
    <col min="13330" max="13330" width="14.625" style="1" customWidth="1"/>
    <col min="13331" max="13331" width="12.75" style="1" customWidth="1"/>
    <col min="13332" max="13332" width="0" style="1" hidden="1" customWidth="1"/>
    <col min="13333" max="13333" width="16.625" style="1" customWidth="1"/>
    <col min="13334" max="13565" width="9" style="1"/>
    <col min="13566" max="13572" width="2" style="1" customWidth="1"/>
    <col min="13573" max="13573" width="2.125" style="1" customWidth="1"/>
    <col min="13574" max="13574" width="19.25" style="1" customWidth="1"/>
    <col min="13575" max="13578" width="12.75" style="1" customWidth="1"/>
    <col min="13579" max="13579" width="0" style="1" hidden="1" customWidth="1"/>
    <col min="13580" max="13580" width="14.625" style="1" customWidth="1"/>
    <col min="13581" max="13581" width="12.75" style="1" customWidth="1"/>
    <col min="13582" max="13583" width="0" style="1" hidden="1" customWidth="1"/>
    <col min="13584" max="13584" width="12.75" style="1" customWidth="1"/>
    <col min="13585" max="13585" width="0" style="1" hidden="1" customWidth="1"/>
    <col min="13586" max="13586" width="14.625" style="1" customWidth="1"/>
    <col min="13587" max="13587" width="12.75" style="1" customWidth="1"/>
    <col min="13588" max="13588" width="0" style="1" hidden="1" customWidth="1"/>
    <col min="13589" max="13589" width="16.625" style="1" customWidth="1"/>
    <col min="13590" max="13821" width="9" style="1"/>
    <col min="13822" max="13828" width="2" style="1" customWidth="1"/>
    <col min="13829" max="13829" width="2.125" style="1" customWidth="1"/>
    <col min="13830" max="13830" width="19.25" style="1" customWidth="1"/>
    <col min="13831" max="13834" width="12.75" style="1" customWidth="1"/>
    <col min="13835" max="13835" width="0" style="1" hidden="1" customWidth="1"/>
    <col min="13836" max="13836" width="14.625" style="1" customWidth="1"/>
    <col min="13837" max="13837" width="12.75" style="1" customWidth="1"/>
    <col min="13838" max="13839" width="0" style="1" hidden="1" customWidth="1"/>
    <col min="13840" max="13840" width="12.75" style="1" customWidth="1"/>
    <col min="13841" max="13841" width="0" style="1" hidden="1" customWidth="1"/>
    <col min="13842" max="13842" width="14.625" style="1" customWidth="1"/>
    <col min="13843" max="13843" width="12.75" style="1" customWidth="1"/>
    <col min="13844" max="13844" width="0" style="1" hidden="1" customWidth="1"/>
    <col min="13845" max="13845" width="16.625" style="1" customWidth="1"/>
    <col min="13846" max="14077" width="9" style="1"/>
    <col min="14078" max="14084" width="2" style="1" customWidth="1"/>
    <col min="14085" max="14085" width="2.125" style="1" customWidth="1"/>
    <col min="14086" max="14086" width="19.25" style="1" customWidth="1"/>
    <col min="14087" max="14090" width="12.75" style="1" customWidth="1"/>
    <col min="14091" max="14091" width="0" style="1" hidden="1" customWidth="1"/>
    <col min="14092" max="14092" width="14.625" style="1" customWidth="1"/>
    <col min="14093" max="14093" width="12.75" style="1" customWidth="1"/>
    <col min="14094" max="14095" width="0" style="1" hidden="1" customWidth="1"/>
    <col min="14096" max="14096" width="12.75" style="1" customWidth="1"/>
    <col min="14097" max="14097" width="0" style="1" hidden="1" customWidth="1"/>
    <col min="14098" max="14098" width="14.625" style="1" customWidth="1"/>
    <col min="14099" max="14099" width="12.75" style="1" customWidth="1"/>
    <col min="14100" max="14100" width="0" style="1" hidden="1" customWidth="1"/>
    <col min="14101" max="14101" width="16.625" style="1" customWidth="1"/>
    <col min="14102" max="14333" width="9" style="1"/>
    <col min="14334" max="14340" width="2" style="1" customWidth="1"/>
    <col min="14341" max="14341" width="2.125" style="1" customWidth="1"/>
    <col min="14342" max="14342" width="19.25" style="1" customWidth="1"/>
    <col min="14343" max="14346" width="12.75" style="1" customWidth="1"/>
    <col min="14347" max="14347" width="0" style="1" hidden="1" customWidth="1"/>
    <col min="14348" max="14348" width="14.625" style="1" customWidth="1"/>
    <col min="14349" max="14349" width="12.75" style="1" customWidth="1"/>
    <col min="14350" max="14351" width="0" style="1" hidden="1" customWidth="1"/>
    <col min="14352" max="14352" width="12.75" style="1" customWidth="1"/>
    <col min="14353" max="14353" width="0" style="1" hidden="1" customWidth="1"/>
    <col min="14354" max="14354" width="14.625" style="1" customWidth="1"/>
    <col min="14355" max="14355" width="12.75" style="1" customWidth="1"/>
    <col min="14356" max="14356" width="0" style="1" hidden="1" customWidth="1"/>
    <col min="14357" max="14357" width="16.625" style="1" customWidth="1"/>
    <col min="14358" max="14589" width="9" style="1"/>
    <col min="14590" max="14596" width="2" style="1" customWidth="1"/>
    <col min="14597" max="14597" width="2.125" style="1" customWidth="1"/>
    <col min="14598" max="14598" width="19.25" style="1" customWidth="1"/>
    <col min="14599" max="14602" width="12.75" style="1" customWidth="1"/>
    <col min="14603" max="14603" width="0" style="1" hidden="1" customWidth="1"/>
    <col min="14604" max="14604" width="14.625" style="1" customWidth="1"/>
    <col min="14605" max="14605" width="12.75" style="1" customWidth="1"/>
    <col min="14606" max="14607" width="0" style="1" hidden="1" customWidth="1"/>
    <col min="14608" max="14608" width="12.75" style="1" customWidth="1"/>
    <col min="14609" max="14609" width="0" style="1" hidden="1" customWidth="1"/>
    <col min="14610" max="14610" width="14.625" style="1" customWidth="1"/>
    <col min="14611" max="14611" width="12.75" style="1" customWidth="1"/>
    <col min="14612" max="14612" width="0" style="1" hidden="1" customWidth="1"/>
    <col min="14613" max="14613" width="16.625" style="1" customWidth="1"/>
    <col min="14614" max="14845" width="9" style="1"/>
    <col min="14846" max="14852" width="2" style="1" customWidth="1"/>
    <col min="14853" max="14853" width="2.125" style="1" customWidth="1"/>
    <col min="14854" max="14854" width="19.25" style="1" customWidth="1"/>
    <col min="14855" max="14858" width="12.75" style="1" customWidth="1"/>
    <col min="14859" max="14859" width="0" style="1" hidden="1" customWidth="1"/>
    <col min="14860" max="14860" width="14.625" style="1" customWidth="1"/>
    <col min="14861" max="14861" width="12.75" style="1" customWidth="1"/>
    <col min="14862" max="14863" width="0" style="1" hidden="1" customWidth="1"/>
    <col min="14864" max="14864" width="12.75" style="1" customWidth="1"/>
    <col min="14865" max="14865" width="0" style="1" hidden="1" customWidth="1"/>
    <col min="14866" max="14866" width="14.625" style="1" customWidth="1"/>
    <col min="14867" max="14867" width="12.75" style="1" customWidth="1"/>
    <col min="14868" max="14868" width="0" style="1" hidden="1" customWidth="1"/>
    <col min="14869" max="14869" width="16.625" style="1" customWidth="1"/>
    <col min="14870" max="15101" width="9" style="1"/>
    <col min="15102" max="15108" width="2" style="1" customWidth="1"/>
    <col min="15109" max="15109" width="2.125" style="1" customWidth="1"/>
    <col min="15110" max="15110" width="19.25" style="1" customWidth="1"/>
    <col min="15111" max="15114" width="12.75" style="1" customWidth="1"/>
    <col min="15115" max="15115" width="0" style="1" hidden="1" customWidth="1"/>
    <col min="15116" max="15116" width="14.625" style="1" customWidth="1"/>
    <col min="15117" max="15117" width="12.75" style="1" customWidth="1"/>
    <col min="15118" max="15119" width="0" style="1" hidden="1" customWidth="1"/>
    <col min="15120" max="15120" width="12.75" style="1" customWidth="1"/>
    <col min="15121" max="15121" width="0" style="1" hidden="1" customWidth="1"/>
    <col min="15122" max="15122" width="14.625" style="1" customWidth="1"/>
    <col min="15123" max="15123" width="12.75" style="1" customWidth="1"/>
    <col min="15124" max="15124" width="0" style="1" hidden="1" customWidth="1"/>
    <col min="15125" max="15125" width="16.625" style="1" customWidth="1"/>
    <col min="15126" max="15357" width="9" style="1"/>
    <col min="15358" max="15364" width="2" style="1" customWidth="1"/>
    <col min="15365" max="15365" width="2.125" style="1" customWidth="1"/>
    <col min="15366" max="15366" width="19.25" style="1" customWidth="1"/>
    <col min="15367" max="15370" width="12.75" style="1" customWidth="1"/>
    <col min="15371" max="15371" width="0" style="1" hidden="1" customWidth="1"/>
    <col min="15372" max="15372" width="14.625" style="1" customWidth="1"/>
    <col min="15373" max="15373" width="12.75" style="1" customWidth="1"/>
    <col min="15374" max="15375" width="0" style="1" hidden="1" customWidth="1"/>
    <col min="15376" max="15376" width="12.75" style="1" customWidth="1"/>
    <col min="15377" max="15377" width="0" style="1" hidden="1" customWidth="1"/>
    <col min="15378" max="15378" width="14.625" style="1" customWidth="1"/>
    <col min="15379" max="15379" width="12.75" style="1" customWidth="1"/>
    <col min="15380" max="15380" width="0" style="1" hidden="1" customWidth="1"/>
    <col min="15381" max="15381" width="16.625" style="1" customWidth="1"/>
    <col min="15382" max="15613" width="9" style="1"/>
    <col min="15614" max="15620" width="2" style="1" customWidth="1"/>
    <col min="15621" max="15621" width="2.125" style="1" customWidth="1"/>
    <col min="15622" max="15622" width="19.25" style="1" customWidth="1"/>
    <col min="15623" max="15626" width="12.75" style="1" customWidth="1"/>
    <col min="15627" max="15627" width="0" style="1" hidden="1" customWidth="1"/>
    <col min="15628" max="15628" width="14.625" style="1" customWidth="1"/>
    <col min="15629" max="15629" width="12.75" style="1" customWidth="1"/>
    <col min="15630" max="15631" width="0" style="1" hidden="1" customWidth="1"/>
    <col min="15632" max="15632" width="12.75" style="1" customWidth="1"/>
    <col min="15633" max="15633" width="0" style="1" hidden="1" customWidth="1"/>
    <col min="15634" max="15634" width="14.625" style="1" customWidth="1"/>
    <col min="15635" max="15635" width="12.75" style="1" customWidth="1"/>
    <col min="15636" max="15636" width="0" style="1" hidden="1" customWidth="1"/>
    <col min="15637" max="15637" width="16.625" style="1" customWidth="1"/>
    <col min="15638" max="15869" width="9" style="1"/>
    <col min="15870" max="15876" width="2" style="1" customWidth="1"/>
    <col min="15877" max="15877" width="2.125" style="1" customWidth="1"/>
    <col min="15878" max="15878" width="19.25" style="1" customWidth="1"/>
    <col min="15879" max="15882" width="12.75" style="1" customWidth="1"/>
    <col min="15883" max="15883" width="0" style="1" hidden="1" customWidth="1"/>
    <col min="15884" max="15884" width="14.625" style="1" customWidth="1"/>
    <col min="15885" max="15885" width="12.75" style="1" customWidth="1"/>
    <col min="15886" max="15887" width="0" style="1" hidden="1" customWidth="1"/>
    <col min="15888" max="15888" width="12.75" style="1" customWidth="1"/>
    <col min="15889" max="15889" width="0" style="1" hidden="1" customWidth="1"/>
    <col min="15890" max="15890" width="14.625" style="1" customWidth="1"/>
    <col min="15891" max="15891" width="12.75" style="1" customWidth="1"/>
    <col min="15892" max="15892" width="0" style="1" hidden="1" customWidth="1"/>
    <col min="15893" max="15893" width="16.625" style="1" customWidth="1"/>
    <col min="15894" max="16125" width="9" style="1"/>
    <col min="16126" max="16132" width="2" style="1" customWidth="1"/>
    <col min="16133" max="16133" width="2.125" style="1" customWidth="1"/>
    <col min="16134" max="16134" width="19.25" style="1" customWidth="1"/>
    <col min="16135" max="16138" width="12.75" style="1" customWidth="1"/>
    <col min="16139" max="16139" width="0" style="1" hidden="1" customWidth="1"/>
    <col min="16140" max="16140" width="14.625" style="1" customWidth="1"/>
    <col min="16141" max="16141" width="12.75" style="1" customWidth="1"/>
    <col min="16142" max="16143" width="0" style="1" hidden="1" customWidth="1"/>
    <col min="16144" max="16144" width="12.75" style="1" customWidth="1"/>
    <col min="16145" max="16145" width="0" style="1" hidden="1" customWidth="1"/>
    <col min="16146" max="16146" width="14.625" style="1" customWidth="1"/>
    <col min="16147" max="16147" width="12.75" style="1" customWidth="1"/>
    <col min="16148" max="16148" width="0" style="1" hidden="1" customWidth="1"/>
    <col min="16149" max="16149" width="16.625" style="1" customWidth="1"/>
    <col min="16150" max="16384" width="9" style="1"/>
  </cols>
  <sheetData>
    <row r="1" spans="1:29" ht="45.75" customHeight="1">
      <c r="A1" s="370" t="s">
        <v>574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</row>
    <row r="2" spans="1:29" ht="24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5" t="s">
        <v>0</v>
      </c>
    </row>
    <row r="3" spans="1:29" ht="69.75" customHeight="1">
      <c r="A3" s="375"/>
      <c r="B3" s="375"/>
      <c r="C3" s="375"/>
      <c r="D3" s="375"/>
      <c r="E3" s="375"/>
      <c r="F3" s="375"/>
      <c r="G3" s="375"/>
      <c r="H3" s="375"/>
      <c r="I3" s="375"/>
      <c r="J3" s="33" t="s">
        <v>437</v>
      </c>
      <c r="K3" s="33" t="s">
        <v>438</v>
      </c>
      <c r="L3" s="33" t="s">
        <v>439</v>
      </c>
      <c r="M3" s="33" t="s">
        <v>435</v>
      </c>
      <c r="N3" s="33" t="s">
        <v>440</v>
      </c>
      <c r="O3" s="33" t="s">
        <v>441</v>
      </c>
      <c r="P3" s="33" t="s">
        <v>442</v>
      </c>
      <c r="Q3" s="33" t="s">
        <v>443</v>
      </c>
      <c r="R3" s="33" t="s">
        <v>444</v>
      </c>
      <c r="S3" s="33" t="s">
        <v>445</v>
      </c>
      <c r="T3" s="33" t="s">
        <v>446</v>
      </c>
      <c r="U3" s="33" t="s">
        <v>447</v>
      </c>
      <c r="W3" s="208" t="s">
        <v>353</v>
      </c>
    </row>
    <row r="4" spans="1:29" ht="17.25">
      <c r="A4" s="6" t="s">
        <v>4</v>
      </c>
      <c r="B4" s="7"/>
      <c r="C4" s="7"/>
      <c r="D4" s="7"/>
      <c r="E4" s="7"/>
      <c r="F4" s="7"/>
      <c r="G4" s="7"/>
      <c r="H4" s="7"/>
      <c r="I4" s="8"/>
      <c r="J4" s="9"/>
      <c r="K4" s="9"/>
      <c r="L4" s="9"/>
      <c r="M4" s="9"/>
      <c r="N4" s="9"/>
      <c r="O4" s="9"/>
      <c r="P4" s="9"/>
      <c r="Q4" s="9"/>
      <c r="R4" s="9"/>
      <c r="S4" s="6"/>
      <c r="T4" s="34"/>
      <c r="U4" s="9"/>
      <c r="W4" s="12" t="str">
        <f t="shared" ref="W4:W35" si="0">IF(AND(E4&lt;&gt;"",U4=0),"非表示","表示")</f>
        <v>表示</v>
      </c>
    </row>
    <row r="5" spans="1:29" ht="17.25">
      <c r="A5" s="6"/>
      <c r="B5" s="7" t="s">
        <v>5</v>
      </c>
      <c r="C5" s="7"/>
      <c r="D5" s="7"/>
      <c r="E5" s="7"/>
      <c r="F5" s="7"/>
      <c r="G5" s="7"/>
      <c r="H5" s="7"/>
      <c r="I5" s="8"/>
      <c r="J5" s="10"/>
      <c r="K5" s="10"/>
      <c r="L5" s="10"/>
      <c r="M5" s="10"/>
      <c r="N5" s="10"/>
      <c r="O5" s="10"/>
      <c r="P5" s="10"/>
      <c r="Q5" s="10"/>
      <c r="R5" s="10"/>
      <c r="S5" s="35"/>
      <c r="T5" s="36"/>
      <c r="U5" s="10"/>
      <c r="W5" s="12" t="str">
        <f t="shared" si="0"/>
        <v>表示</v>
      </c>
    </row>
    <row r="6" spans="1:29" ht="17.25">
      <c r="A6" s="6"/>
      <c r="B6" s="7"/>
      <c r="C6" s="7" t="s">
        <v>6</v>
      </c>
      <c r="D6" s="7"/>
      <c r="E6" s="7"/>
      <c r="F6" s="7"/>
      <c r="G6" s="7"/>
      <c r="H6" s="7"/>
      <c r="I6" s="8"/>
      <c r="J6" s="10"/>
      <c r="K6" s="10"/>
      <c r="L6" s="10"/>
      <c r="M6" s="10"/>
      <c r="N6" s="10"/>
      <c r="O6" s="10"/>
      <c r="P6" s="10"/>
      <c r="Q6" s="10"/>
      <c r="R6" s="10"/>
      <c r="S6" s="35"/>
      <c r="T6" s="36"/>
      <c r="U6" s="10"/>
      <c r="V6" s="11"/>
      <c r="W6" s="12" t="str">
        <f t="shared" si="0"/>
        <v>表示</v>
      </c>
      <c r="X6" s="11"/>
      <c r="Y6" s="11"/>
      <c r="Z6" s="11"/>
      <c r="AA6" s="11"/>
      <c r="AB6" s="11"/>
      <c r="AC6" s="11"/>
    </row>
    <row r="7" spans="1:29" ht="17.25">
      <c r="A7" s="6"/>
      <c r="B7" s="7"/>
      <c r="C7" s="7"/>
      <c r="D7" s="7" t="s">
        <v>7</v>
      </c>
      <c r="E7" s="7"/>
      <c r="F7" s="7"/>
      <c r="G7" s="7"/>
      <c r="H7" s="7"/>
      <c r="I7" s="8"/>
      <c r="J7" s="10">
        <f>J8</f>
        <v>0</v>
      </c>
      <c r="K7" s="10">
        <f t="shared" ref="K7:S7" si="1">K8</f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>R8</f>
        <v>0</v>
      </c>
      <c r="S7" s="10">
        <f t="shared" si="1"/>
        <v>0</v>
      </c>
      <c r="T7" s="36">
        <f>T8</f>
        <v>450000</v>
      </c>
      <c r="U7" s="10">
        <f t="shared" ref="U7:U25" si="2">SUM(J7:T7)</f>
        <v>450000</v>
      </c>
      <c r="V7" s="11"/>
      <c r="W7" s="12" t="str">
        <f t="shared" si="0"/>
        <v>表示</v>
      </c>
      <c r="X7" s="11"/>
      <c r="Y7" s="11"/>
      <c r="Z7" s="11"/>
      <c r="AA7" s="11"/>
      <c r="AB7" s="11"/>
      <c r="AC7" s="11"/>
    </row>
    <row r="8" spans="1:29" ht="17.25">
      <c r="A8" s="6"/>
      <c r="B8" s="7"/>
      <c r="C8" s="7"/>
      <c r="D8" s="7"/>
      <c r="E8" s="7" t="s">
        <v>8</v>
      </c>
      <c r="F8" s="7"/>
      <c r="G8" s="7"/>
      <c r="H8" s="7"/>
      <c r="I8" s="8"/>
      <c r="J8" s="10"/>
      <c r="K8" s="10"/>
      <c r="L8" s="10"/>
      <c r="M8" s="10"/>
      <c r="N8" s="10"/>
      <c r="O8" s="10"/>
      <c r="P8" s="10"/>
      <c r="Q8" s="10"/>
      <c r="R8" s="10"/>
      <c r="S8" s="10"/>
      <c r="T8" s="36">
        <f>'１．正味財産増減・法人税計算'!N5</f>
        <v>450000</v>
      </c>
      <c r="U8" s="10">
        <f t="shared" si="2"/>
        <v>450000</v>
      </c>
      <c r="V8" s="11"/>
      <c r="W8" s="12" t="str">
        <f t="shared" si="0"/>
        <v>表示</v>
      </c>
      <c r="X8" s="11"/>
      <c r="Y8" s="11"/>
      <c r="Z8" s="11"/>
      <c r="AA8" s="11"/>
      <c r="AB8" s="11"/>
      <c r="AC8" s="11"/>
    </row>
    <row r="9" spans="1:29" s="12" customFormat="1" ht="17.25">
      <c r="A9" s="6"/>
      <c r="B9" s="7"/>
      <c r="C9" s="7"/>
      <c r="D9" s="7" t="s">
        <v>9</v>
      </c>
      <c r="E9" s="7"/>
      <c r="F9" s="7"/>
      <c r="G9" s="7"/>
      <c r="H9" s="7"/>
      <c r="I9" s="8"/>
      <c r="J9" s="10">
        <f>SUM(J10:J11)</f>
        <v>0</v>
      </c>
      <c r="K9" s="10">
        <f t="shared" ref="K9:S9" si="3">SUM(K10:K11)</f>
        <v>0</v>
      </c>
      <c r="L9" s="10">
        <f t="shared" si="3"/>
        <v>0</v>
      </c>
      <c r="M9" s="10">
        <f t="shared" si="3"/>
        <v>0</v>
      </c>
      <c r="N9" s="10">
        <f t="shared" si="3"/>
        <v>0</v>
      </c>
      <c r="O9" s="10">
        <f t="shared" si="3"/>
        <v>0</v>
      </c>
      <c r="P9" s="10">
        <f t="shared" si="3"/>
        <v>0</v>
      </c>
      <c r="Q9" s="10">
        <f t="shared" ref="Q9" si="4">SUM(Q10:Q11)</f>
        <v>0</v>
      </c>
      <c r="R9" s="10">
        <f>SUM(R10:R11)</f>
        <v>0</v>
      </c>
      <c r="S9" s="10">
        <f t="shared" si="3"/>
        <v>0</v>
      </c>
      <c r="T9" s="36">
        <f>SUM(T10:T11)</f>
        <v>37805916</v>
      </c>
      <c r="U9" s="10">
        <f t="shared" si="2"/>
        <v>37805916</v>
      </c>
      <c r="V9" s="1"/>
      <c r="W9" s="12" t="str">
        <f t="shared" si="0"/>
        <v>表示</v>
      </c>
      <c r="X9" s="1"/>
      <c r="Y9" s="1"/>
      <c r="Z9" s="1"/>
      <c r="AA9" s="1"/>
      <c r="AB9" s="1"/>
      <c r="AC9" s="1"/>
    </row>
    <row r="10" spans="1:29" s="12" customFormat="1" ht="17.25">
      <c r="A10" s="6"/>
      <c r="B10" s="7"/>
      <c r="C10" s="7"/>
      <c r="D10" s="7"/>
      <c r="E10" s="13" t="s">
        <v>10</v>
      </c>
      <c r="F10" s="14"/>
      <c r="G10" s="14"/>
      <c r="H10" s="15"/>
      <c r="I10" s="16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>
        <f>'１．正味財産増減・法人税計算'!N6</f>
        <v>30366750</v>
      </c>
      <c r="U10" s="10">
        <f t="shared" si="2"/>
        <v>30366750</v>
      </c>
      <c r="V10" s="1"/>
      <c r="W10" s="12" t="str">
        <f t="shared" si="0"/>
        <v>表示</v>
      </c>
      <c r="X10" s="1"/>
      <c r="Y10" s="1"/>
      <c r="Z10" s="1"/>
      <c r="AA10" s="1"/>
      <c r="AB10" s="1"/>
      <c r="AC10" s="1"/>
    </row>
    <row r="11" spans="1:29" s="12" customFormat="1" ht="17.25">
      <c r="A11" s="6"/>
      <c r="B11" s="7"/>
      <c r="C11" s="7"/>
      <c r="D11" s="7"/>
      <c r="E11" s="13" t="s">
        <v>11</v>
      </c>
      <c r="F11" s="14"/>
      <c r="G11" s="14"/>
      <c r="H11" s="14"/>
      <c r="I11" s="16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36">
        <f>'１．正味財産増減・法人税計算'!N7</f>
        <v>7439166</v>
      </c>
      <c r="U11" s="10">
        <f t="shared" si="2"/>
        <v>7439166</v>
      </c>
      <c r="V11" s="1"/>
      <c r="W11" s="12" t="str">
        <f t="shared" si="0"/>
        <v>表示</v>
      </c>
      <c r="X11" s="1"/>
      <c r="Y11" s="1"/>
      <c r="Z11" s="1"/>
      <c r="AA11" s="1"/>
      <c r="AB11" s="1"/>
      <c r="AC11" s="1"/>
    </row>
    <row r="12" spans="1:29" s="12" customFormat="1" ht="17.25">
      <c r="A12" s="6"/>
      <c r="B12" s="7"/>
      <c r="C12" s="7"/>
      <c r="D12" s="7" t="s">
        <v>406</v>
      </c>
      <c r="E12" s="13"/>
      <c r="F12" s="14"/>
      <c r="G12" s="14"/>
      <c r="H12" s="14"/>
      <c r="I12" s="16"/>
      <c r="J12" s="10">
        <f>J13</f>
        <v>0</v>
      </c>
      <c r="K12" s="10">
        <f t="shared" ref="K12:T12" si="5">K13</f>
        <v>0</v>
      </c>
      <c r="L12" s="10">
        <f t="shared" si="5"/>
        <v>0</v>
      </c>
      <c r="M12" s="10">
        <f t="shared" si="5"/>
        <v>0</v>
      </c>
      <c r="N12" s="10">
        <f t="shared" si="5"/>
        <v>0</v>
      </c>
      <c r="O12" s="10">
        <f t="shared" si="5"/>
        <v>0</v>
      </c>
      <c r="P12" s="10">
        <f t="shared" si="5"/>
        <v>0</v>
      </c>
      <c r="Q12" s="10">
        <f t="shared" si="5"/>
        <v>0</v>
      </c>
      <c r="R12" s="10">
        <f>R13</f>
        <v>0</v>
      </c>
      <c r="S12" s="10">
        <f t="shared" si="5"/>
        <v>5243456</v>
      </c>
      <c r="T12" s="10">
        <f t="shared" si="5"/>
        <v>0</v>
      </c>
      <c r="U12" s="10">
        <f t="shared" si="2"/>
        <v>5243456</v>
      </c>
      <c r="V12" s="1"/>
      <c r="W12" s="12" t="str">
        <f t="shared" si="0"/>
        <v>表示</v>
      </c>
      <c r="X12" s="1"/>
      <c r="Y12" s="1"/>
      <c r="Z12" s="1"/>
      <c r="AA12" s="1"/>
      <c r="AB12" s="1"/>
      <c r="AC12" s="1"/>
    </row>
    <row r="13" spans="1:29" s="12" customFormat="1" ht="17.25">
      <c r="A13" s="6"/>
      <c r="B13" s="7"/>
      <c r="C13" s="7"/>
      <c r="D13" s="7"/>
      <c r="E13" s="7" t="s">
        <v>406</v>
      </c>
      <c r="F13" s="14"/>
      <c r="G13" s="14"/>
      <c r="H13" s="14"/>
      <c r="I13" s="16"/>
      <c r="J13" s="10"/>
      <c r="K13" s="10"/>
      <c r="L13" s="10"/>
      <c r="M13" s="10"/>
      <c r="N13" s="10"/>
      <c r="O13" s="10"/>
      <c r="P13" s="10"/>
      <c r="Q13" s="10"/>
      <c r="R13" s="10"/>
      <c r="S13" s="10">
        <f>'１．正味財産増減・法人税計算'!M8</f>
        <v>5243456</v>
      </c>
      <c r="T13" s="231"/>
      <c r="U13" s="10">
        <f t="shared" si="2"/>
        <v>5243456</v>
      </c>
      <c r="V13" s="1"/>
      <c r="W13" s="12" t="str">
        <f t="shared" si="0"/>
        <v>表示</v>
      </c>
      <c r="X13" s="1"/>
      <c r="Y13" s="1"/>
      <c r="Z13" s="1"/>
      <c r="AA13" s="1"/>
      <c r="AB13" s="1"/>
      <c r="AC13" s="1"/>
    </row>
    <row r="14" spans="1:29" ht="17.25">
      <c r="A14" s="6"/>
      <c r="B14" s="7"/>
      <c r="C14" s="7"/>
      <c r="D14" s="7" t="s">
        <v>12</v>
      </c>
      <c r="E14" s="7"/>
      <c r="F14" s="7"/>
      <c r="G14" s="7"/>
      <c r="H14" s="7"/>
      <c r="I14" s="8"/>
      <c r="J14" s="10">
        <f t="shared" ref="J14:T14" si="6">SUM(J15:J21)</f>
        <v>0</v>
      </c>
      <c r="K14" s="10">
        <f t="shared" si="6"/>
        <v>0</v>
      </c>
      <c r="L14" s="10">
        <f t="shared" si="6"/>
        <v>1194620</v>
      </c>
      <c r="M14" s="10">
        <f t="shared" si="6"/>
        <v>0</v>
      </c>
      <c r="N14" s="10">
        <f t="shared" si="6"/>
        <v>482000</v>
      </c>
      <c r="O14" s="10">
        <f t="shared" si="6"/>
        <v>1160820</v>
      </c>
      <c r="P14" s="10">
        <f t="shared" si="6"/>
        <v>526000</v>
      </c>
      <c r="Q14" s="10">
        <f t="shared" si="6"/>
        <v>186942</v>
      </c>
      <c r="R14" s="10">
        <f>SUM(R15:R21)</f>
        <v>18050000</v>
      </c>
      <c r="S14" s="10">
        <f t="shared" si="6"/>
        <v>5168854</v>
      </c>
      <c r="T14" s="10">
        <f t="shared" si="6"/>
        <v>0</v>
      </c>
      <c r="U14" s="10">
        <f t="shared" si="2"/>
        <v>26769236</v>
      </c>
      <c r="W14" s="12" t="str">
        <f t="shared" si="0"/>
        <v>表示</v>
      </c>
    </row>
    <row r="15" spans="1:29" ht="17.25">
      <c r="A15" s="6"/>
      <c r="B15" s="7"/>
      <c r="C15" s="7"/>
      <c r="D15" s="7"/>
      <c r="E15" s="13" t="s">
        <v>13</v>
      </c>
      <c r="F15" s="14"/>
      <c r="G15" s="14"/>
      <c r="H15" s="15"/>
      <c r="I15" s="16"/>
      <c r="J15" s="10">
        <f>'１．正味財産増減・法人税計算'!D9</f>
        <v>0</v>
      </c>
      <c r="K15" s="10">
        <f>'１．正味財産増減・法人税計算'!E9</f>
        <v>0</v>
      </c>
      <c r="L15" s="10">
        <f>'１．正味財産増減・法人税計算'!F9</f>
        <v>0</v>
      </c>
      <c r="M15" s="10">
        <f>'１．正味財産増減・法人税計算'!G9</f>
        <v>0</v>
      </c>
      <c r="N15" s="10">
        <f>'１．正味財産増減・法人税計算'!H9</f>
        <v>0</v>
      </c>
      <c r="O15" s="10">
        <f>'１．正味財産増減・法人税計算'!I9</f>
        <v>0</v>
      </c>
      <c r="P15" s="10">
        <f>'１．正味財産増減・法人税計算'!J9</f>
        <v>526000</v>
      </c>
      <c r="Q15" s="10">
        <f>'１．正味財産増減・法人税計算'!K9</f>
        <v>0</v>
      </c>
      <c r="R15" s="10">
        <f>'１．正味財産増減・法人税計算'!L9</f>
        <v>18050000</v>
      </c>
      <c r="S15" s="10">
        <f>'１．正味財産増減・法人税計算'!M9</f>
        <v>0</v>
      </c>
      <c r="T15" s="10"/>
      <c r="U15" s="10">
        <f t="shared" si="2"/>
        <v>18576000</v>
      </c>
      <c r="W15" s="12" t="str">
        <f t="shared" si="0"/>
        <v>表示</v>
      </c>
    </row>
    <row r="16" spans="1:29" ht="17.25">
      <c r="A16" s="6"/>
      <c r="B16" s="7"/>
      <c r="C16" s="7"/>
      <c r="D16" s="7"/>
      <c r="E16" s="13" t="s">
        <v>14</v>
      </c>
      <c r="F16" s="14"/>
      <c r="G16" s="14"/>
      <c r="H16" s="7"/>
      <c r="I16" s="16"/>
      <c r="J16" s="10">
        <f>'１．正味財産増減・法人税計算'!D10</f>
        <v>0</v>
      </c>
      <c r="K16" s="10">
        <f>'１．正味財産増減・法人税計算'!E10</f>
        <v>0</v>
      </c>
      <c r="L16" s="10">
        <f>'１．正味財産増減・法人税計算'!F10</f>
        <v>428000</v>
      </c>
      <c r="M16" s="10">
        <f>'１．正味財産増減・法人税計算'!G10</f>
        <v>0</v>
      </c>
      <c r="N16" s="10">
        <f>'１．正味財産増減・法人税計算'!H10</f>
        <v>0</v>
      </c>
      <c r="O16" s="10">
        <f>'１．正味財産増減・法人税計算'!I10</f>
        <v>0</v>
      </c>
      <c r="P16" s="10">
        <f>'１．正味財産増減・法人税計算'!J10</f>
        <v>0</v>
      </c>
      <c r="Q16" s="10"/>
      <c r="R16" s="10">
        <f>'１．正味財産増減・法人税計算'!L10</f>
        <v>0</v>
      </c>
      <c r="S16" s="10">
        <f>'１．正味財産増減・法人税計算'!M10</f>
        <v>0</v>
      </c>
      <c r="T16" s="10"/>
      <c r="U16" s="10">
        <f t="shared" si="2"/>
        <v>428000</v>
      </c>
      <c r="W16" s="12" t="str">
        <f t="shared" si="0"/>
        <v>表示</v>
      </c>
    </row>
    <row r="17" spans="1:29" ht="17.25">
      <c r="A17" s="6"/>
      <c r="B17" s="7"/>
      <c r="C17" s="7"/>
      <c r="D17" s="7"/>
      <c r="E17" s="13" t="s">
        <v>15</v>
      </c>
      <c r="F17" s="14"/>
      <c r="G17" s="14"/>
      <c r="H17" s="7"/>
      <c r="I17" s="16"/>
      <c r="J17" s="10">
        <f>'１．正味財産増減・法人税計算'!D11</f>
        <v>0</v>
      </c>
      <c r="K17" s="10">
        <f>'１．正味財産増減・法人税計算'!E11</f>
        <v>0</v>
      </c>
      <c r="L17" s="10">
        <f>'１．正味財産増減・法人税計算'!F11</f>
        <v>766620</v>
      </c>
      <c r="M17" s="10">
        <f>'１．正味財産増減・法人税計算'!G11</f>
        <v>0</v>
      </c>
      <c r="N17" s="10">
        <f>'１．正味財産増減・法人税計算'!H11</f>
        <v>0</v>
      </c>
      <c r="O17" s="10">
        <f>'１．正味財産増減・法人税計算'!I11</f>
        <v>0</v>
      </c>
      <c r="P17" s="10">
        <f>'１．正味財産増減・法人税計算'!J11</f>
        <v>0</v>
      </c>
      <c r="Q17" s="10">
        <f>'１．正味財産増減・法人税計算'!K11</f>
        <v>0</v>
      </c>
      <c r="R17" s="10">
        <f>'１．正味財産増減・法人税計算'!L11</f>
        <v>0</v>
      </c>
      <c r="S17" s="10">
        <f>'１．正味財産増減・法人税計算'!M11</f>
        <v>0</v>
      </c>
      <c r="T17" s="10"/>
      <c r="U17" s="10">
        <f t="shared" si="2"/>
        <v>766620</v>
      </c>
      <c r="W17" s="12" t="str">
        <f t="shared" si="0"/>
        <v>表示</v>
      </c>
    </row>
    <row r="18" spans="1:29" ht="17.25">
      <c r="A18" s="6"/>
      <c r="B18" s="7"/>
      <c r="C18" s="7"/>
      <c r="D18" s="7"/>
      <c r="E18" s="13" t="s">
        <v>16</v>
      </c>
      <c r="F18" s="14"/>
      <c r="G18" s="14"/>
      <c r="H18" s="7"/>
      <c r="I18" s="16"/>
      <c r="J18" s="10">
        <f>'１．正味財産増減・法人税計算'!D12</f>
        <v>0</v>
      </c>
      <c r="K18" s="10">
        <f>'１．正味財産増減・法人税計算'!E12</f>
        <v>0</v>
      </c>
      <c r="L18" s="10">
        <f>'１．正味財産増減・法人税計算'!F12</f>
        <v>0</v>
      </c>
      <c r="M18" s="10">
        <f>'１．正味財産増減・法人税計算'!G12</f>
        <v>0</v>
      </c>
      <c r="N18" s="10">
        <f>'１．正味財産増減・法人税計算'!H12</f>
        <v>0</v>
      </c>
      <c r="O18" s="10">
        <f>'１．正味財産増減・法人税計算'!I12</f>
        <v>1160820</v>
      </c>
      <c r="P18" s="10">
        <f>'１．正味財産増減・法人税計算'!J12</f>
        <v>0</v>
      </c>
      <c r="Q18" s="10">
        <f>'１．正味財産増減・法人税計算'!K12</f>
        <v>0</v>
      </c>
      <c r="R18" s="10">
        <f>'１．正味財産増減・法人税計算'!L12</f>
        <v>0</v>
      </c>
      <c r="S18" s="10">
        <f>'１．正味財産増減・法人税計算'!M12</f>
        <v>0</v>
      </c>
      <c r="T18" s="10"/>
      <c r="U18" s="10">
        <f t="shared" si="2"/>
        <v>1160820</v>
      </c>
      <c r="W18" s="12" t="str">
        <f t="shared" si="0"/>
        <v>表示</v>
      </c>
    </row>
    <row r="19" spans="1:29" ht="17.25">
      <c r="A19" s="6"/>
      <c r="B19" s="7"/>
      <c r="C19" s="7"/>
      <c r="D19" s="7"/>
      <c r="E19" s="13" t="s">
        <v>415</v>
      </c>
      <c r="F19" s="14"/>
      <c r="G19" s="14"/>
      <c r="H19" s="7"/>
      <c r="I19" s="16"/>
      <c r="J19" s="10">
        <f>'１．正味財産増減・法人税計算'!D13</f>
        <v>0</v>
      </c>
      <c r="K19" s="10">
        <f>'１．正味財産増減・法人税計算'!E13</f>
        <v>0</v>
      </c>
      <c r="L19" s="10">
        <f>'１．正味財産増減・法人税計算'!F13</f>
        <v>0</v>
      </c>
      <c r="M19" s="10">
        <f>'１．正味財産増減・法人税計算'!G13</f>
        <v>0</v>
      </c>
      <c r="N19" s="10">
        <f>'１．正味財産増減・法人税計算'!H13</f>
        <v>482000</v>
      </c>
      <c r="O19" s="10">
        <f>'１．正味財産増減・法人税計算'!I13</f>
        <v>0</v>
      </c>
      <c r="P19" s="10">
        <f>'１．正味財産増減・法人税計算'!J13</f>
        <v>0</v>
      </c>
      <c r="Q19" s="10">
        <f>'１．正味財産増減・法人税計算'!K13</f>
        <v>0</v>
      </c>
      <c r="R19" s="10">
        <f>'１．正味財産増減・法人税計算'!L13</f>
        <v>0</v>
      </c>
      <c r="S19" s="10">
        <f>'１．正味財産増減・法人税計算'!M13</f>
        <v>0</v>
      </c>
      <c r="T19" s="10"/>
      <c r="U19" s="10">
        <f t="shared" si="2"/>
        <v>482000</v>
      </c>
      <c r="W19" s="12" t="str">
        <f t="shared" si="0"/>
        <v>表示</v>
      </c>
    </row>
    <row r="20" spans="1:29" ht="17.25" hidden="1">
      <c r="A20" s="6"/>
      <c r="B20" s="7"/>
      <c r="C20" s="7"/>
      <c r="D20" s="7"/>
      <c r="E20" s="13" t="s">
        <v>17</v>
      </c>
      <c r="F20" s="14"/>
      <c r="G20" s="14"/>
      <c r="H20" s="7"/>
      <c r="I20" s="16"/>
      <c r="J20" s="10">
        <f>'１．正味財産増減・法人税計算'!D14</f>
        <v>0</v>
      </c>
      <c r="K20" s="10">
        <f>'１．正味財産増減・法人税計算'!E14</f>
        <v>0</v>
      </c>
      <c r="L20" s="10">
        <f>'１．正味財産増減・法人税計算'!F14</f>
        <v>0</v>
      </c>
      <c r="M20" s="10">
        <f>'１．正味財産増減・法人税計算'!G14</f>
        <v>0</v>
      </c>
      <c r="N20" s="10">
        <f>'１．正味財産増減・法人税計算'!H14</f>
        <v>0</v>
      </c>
      <c r="O20" s="10">
        <f>'１．正味財産増減・法人税計算'!I14</f>
        <v>0</v>
      </c>
      <c r="P20" s="10">
        <f>'１．正味財産増減・法人税計算'!J14</f>
        <v>0</v>
      </c>
      <c r="Q20" s="10"/>
      <c r="R20" s="10">
        <f>'１．正味財産増減・法人税計算'!L14</f>
        <v>0</v>
      </c>
      <c r="S20" s="10">
        <f>'１．正味財産増減・法人税計算'!M14</f>
        <v>0</v>
      </c>
      <c r="T20" s="10"/>
      <c r="U20" s="10">
        <f t="shared" si="2"/>
        <v>0</v>
      </c>
      <c r="W20" s="12" t="str">
        <f t="shared" si="0"/>
        <v>非表示</v>
      </c>
    </row>
    <row r="21" spans="1:29" ht="17.25">
      <c r="A21" s="6"/>
      <c r="B21" s="7"/>
      <c r="C21" s="7"/>
      <c r="D21" s="7"/>
      <c r="E21" s="13" t="s">
        <v>18</v>
      </c>
      <c r="F21" s="14"/>
      <c r="G21" s="14"/>
      <c r="H21" s="7"/>
      <c r="I21" s="16"/>
      <c r="J21" s="10">
        <f>'１．正味財産増減・法人税計算'!D15</f>
        <v>0</v>
      </c>
      <c r="K21" s="10">
        <f>'１．正味財産増減・法人税計算'!E15</f>
        <v>0</v>
      </c>
      <c r="L21" s="10">
        <f>'１．正味財産増減・法人税計算'!F15</f>
        <v>0</v>
      </c>
      <c r="M21" s="10">
        <f>'１．正味財産増減・法人税計算'!G15</f>
        <v>0</v>
      </c>
      <c r="N21" s="10">
        <f>'１．正味財産増減・法人税計算'!H15</f>
        <v>0</v>
      </c>
      <c r="O21" s="10">
        <f>'１．正味財産増減・法人税計算'!I15</f>
        <v>0</v>
      </c>
      <c r="P21" s="10">
        <f>'１．正味財産増減・法人税計算'!J15</f>
        <v>0</v>
      </c>
      <c r="Q21" s="10">
        <f>'１．正味財産増減・法人税計算'!K15</f>
        <v>186942</v>
      </c>
      <c r="R21" s="10">
        <f>'１．正味財産増減・法人税計算'!L15</f>
        <v>0</v>
      </c>
      <c r="S21" s="10">
        <f>'１．正味財産増減・法人税計算'!M15</f>
        <v>5168854</v>
      </c>
      <c r="T21" s="10"/>
      <c r="U21" s="10">
        <f t="shared" si="2"/>
        <v>5355796</v>
      </c>
      <c r="W21" s="12" t="str">
        <f t="shared" si="0"/>
        <v>表示</v>
      </c>
    </row>
    <row r="22" spans="1:29" ht="17.25">
      <c r="A22" s="6"/>
      <c r="B22" s="7"/>
      <c r="C22" s="7"/>
      <c r="D22" s="7" t="s">
        <v>19</v>
      </c>
      <c r="E22" s="7"/>
      <c r="F22" s="7"/>
      <c r="G22" s="7"/>
      <c r="H22" s="7"/>
      <c r="I22" s="8"/>
      <c r="J22" s="10">
        <f>SUM(J23:J24)</f>
        <v>0</v>
      </c>
      <c r="K22" s="10">
        <f t="shared" ref="K22:S22" si="7">SUM(K23:K24)</f>
        <v>0</v>
      </c>
      <c r="L22" s="10">
        <f t="shared" si="7"/>
        <v>436320</v>
      </c>
      <c r="M22" s="10">
        <f t="shared" si="7"/>
        <v>0</v>
      </c>
      <c r="N22" s="10">
        <f t="shared" si="7"/>
        <v>0</v>
      </c>
      <c r="O22" s="10">
        <f t="shared" si="7"/>
        <v>873</v>
      </c>
      <c r="P22" s="10">
        <f t="shared" si="7"/>
        <v>0</v>
      </c>
      <c r="Q22" s="10">
        <f t="shared" ref="Q22" si="8">SUM(Q23:Q24)</f>
        <v>0</v>
      </c>
      <c r="R22" s="10">
        <f>SUM(R23:R24)</f>
        <v>458000</v>
      </c>
      <c r="S22" s="10">
        <f t="shared" si="7"/>
        <v>0</v>
      </c>
      <c r="T22" s="36">
        <f>SUM(T23:T24)</f>
        <v>3574928</v>
      </c>
      <c r="U22" s="10">
        <f t="shared" si="2"/>
        <v>4470121</v>
      </c>
      <c r="V22" s="12"/>
      <c r="W22" s="12" t="str">
        <f t="shared" si="0"/>
        <v>表示</v>
      </c>
      <c r="X22" s="12"/>
      <c r="Y22" s="12"/>
      <c r="Z22" s="12"/>
      <c r="AA22" s="12"/>
      <c r="AB22" s="12"/>
      <c r="AC22" s="12"/>
    </row>
    <row r="23" spans="1:29" ht="17.25">
      <c r="A23" s="17"/>
      <c r="B23" s="14"/>
      <c r="C23" s="14"/>
      <c r="D23" s="14"/>
      <c r="E23" s="18" t="s">
        <v>20</v>
      </c>
      <c r="F23" s="14"/>
      <c r="G23" s="14"/>
      <c r="H23" s="14"/>
      <c r="I23" s="16"/>
      <c r="J23" s="19">
        <f>'１．正味財産増減・法人税計算'!D16</f>
        <v>0</v>
      </c>
      <c r="K23" s="19">
        <f>'１．正味財産増減・法人税計算'!E16</f>
        <v>0</v>
      </c>
      <c r="L23" s="19">
        <f>'１．正味財産増減・法人税計算'!F16</f>
        <v>0</v>
      </c>
      <c r="M23" s="19">
        <f>'１．正味財産増減・法人税計算'!G16</f>
        <v>0</v>
      </c>
      <c r="N23" s="19">
        <f>'１．正味財産増減・法人税計算'!H16</f>
        <v>0</v>
      </c>
      <c r="O23" s="19">
        <f>'１．正味財産増減・法人税計算'!I16</f>
        <v>0</v>
      </c>
      <c r="P23" s="19">
        <f>'１．正味財産増減・法人税計算'!J16</f>
        <v>0</v>
      </c>
      <c r="Q23" s="19">
        <f>'１．正味財産増減・法人税計算'!K16</f>
        <v>0</v>
      </c>
      <c r="R23" s="19">
        <f>'１．正味財産増減・法人税計算'!L16</f>
        <v>0</v>
      </c>
      <c r="S23" s="19">
        <f>'１．正味財産増減・法人税計算'!M16</f>
        <v>0</v>
      </c>
      <c r="T23" s="19">
        <f>'１．正味財産増減・法人税計算'!N16</f>
        <v>449</v>
      </c>
      <c r="U23" s="10">
        <f t="shared" si="2"/>
        <v>449</v>
      </c>
      <c r="V23" s="12"/>
      <c r="W23" s="12" t="str">
        <f t="shared" si="0"/>
        <v>表示</v>
      </c>
      <c r="X23" s="12"/>
      <c r="Y23" s="12"/>
      <c r="Z23" s="12"/>
      <c r="AA23" s="12"/>
      <c r="AB23" s="12"/>
      <c r="AC23" s="12"/>
    </row>
    <row r="24" spans="1:29" s="12" customFormat="1" ht="19.5" thickBot="1">
      <c r="A24" s="17"/>
      <c r="B24" s="14"/>
      <c r="C24" s="14"/>
      <c r="D24" s="14"/>
      <c r="E24" s="18" t="s">
        <v>291</v>
      </c>
      <c r="F24" s="14"/>
      <c r="G24" s="14"/>
      <c r="H24" s="14"/>
      <c r="I24" s="16"/>
      <c r="J24" s="19">
        <f>'１．正味財産増減・法人税計算'!D17</f>
        <v>0</v>
      </c>
      <c r="K24" s="19">
        <f>'１．正味財産増減・法人税計算'!E17</f>
        <v>0</v>
      </c>
      <c r="L24" s="19">
        <f>'１．正味財産増減・法人税計算'!F17</f>
        <v>436320</v>
      </c>
      <c r="M24" s="19">
        <f>'１．正味財産増減・法人税計算'!G17</f>
        <v>0</v>
      </c>
      <c r="N24" s="19">
        <f>'１．正味財産増減・法人税計算'!H17</f>
        <v>0</v>
      </c>
      <c r="O24" s="19">
        <f>'１．正味財産増減・法人税計算'!I17</f>
        <v>873</v>
      </c>
      <c r="P24" s="19">
        <f>'１．正味財産増減・法人税計算'!J17</f>
        <v>0</v>
      </c>
      <c r="Q24" s="19">
        <f>'１．正味財産増減・法人税計算'!K17</f>
        <v>0</v>
      </c>
      <c r="R24" s="19">
        <f>'１．正味財産増減・法人税計算'!L17</f>
        <v>458000</v>
      </c>
      <c r="S24" s="19">
        <f>'１．正味財産増減・法人税計算'!M17</f>
        <v>0</v>
      </c>
      <c r="T24" s="19">
        <f>'１．正味財産増減・法人税計算'!N17</f>
        <v>3574479</v>
      </c>
      <c r="U24" s="10">
        <f t="shared" si="2"/>
        <v>4469672</v>
      </c>
      <c r="V24" s="20"/>
      <c r="W24" s="12" t="str">
        <f t="shared" si="0"/>
        <v>表示</v>
      </c>
      <c r="X24" s="20"/>
      <c r="Y24" s="20"/>
      <c r="Z24" s="20"/>
      <c r="AA24" s="20"/>
      <c r="AB24" s="20"/>
      <c r="AC24" s="20"/>
    </row>
    <row r="25" spans="1:29" s="20" customFormat="1" ht="19.5" thickBot="1">
      <c r="A25" s="21"/>
      <c r="B25" s="22"/>
      <c r="C25" s="22"/>
      <c r="D25" s="23" t="s">
        <v>29</v>
      </c>
      <c r="E25" s="22"/>
      <c r="F25" s="22"/>
      <c r="G25" s="22"/>
      <c r="H25" s="22"/>
      <c r="I25" s="24"/>
      <c r="J25" s="25">
        <f>J7+J9+J12+J14+J22</f>
        <v>0</v>
      </c>
      <c r="K25" s="25">
        <f t="shared" ref="K25:T25" si="9">K7+K9+K12+K14+K22</f>
        <v>0</v>
      </c>
      <c r="L25" s="25">
        <f t="shared" si="9"/>
        <v>1630940</v>
      </c>
      <c r="M25" s="25">
        <f t="shared" si="9"/>
        <v>0</v>
      </c>
      <c r="N25" s="25">
        <f t="shared" si="9"/>
        <v>482000</v>
      </c>
      <c r="O25" s="25">
        <f t="shared" si="9"/>
        <v>1161693</v>
      </c>
      <c r="P25" s="25">
        <f t="shared" si="9"/>
        <v>526000</v>
      </c>
      <c r="Q25" s="25">
        <f t="shared" si="9"/>
        <v>186942</v>
      </c>
      <c r="R25" s="25">
        <f>R7+R9+R12+R14+R22</f>
        <v>18508000</v>
      </c>
      <c r="S25" s="25">
        <f t="shared" si="9"/>
        <v>10412310</v>
      </c>
      <c r="T25" s="25">
        <f t="shared" si="9"/>
        <v>41830844</v>
      </c>
      <c r="U25" s="26">
        <f t="shared" si="2"/>
        <v>74738729</v>
      </c>
      <c r="V25" s="12"/>
      <c r="W25" s="12" t="str">
        <f t="shared" si="0"/>
        <v>表示</v>
      </c>
      <c r="X25" s="12"/>
      <c r="Y25" s="12"/>
      <c r="Z25" s="12"/>
      <c r="AA25" s="12"/>
      <c r="AB25" s="12"/>
      <c r="AC25" s="12"/>
    </row>
    <row r="26" spans="1:29" s="12" customFormat="1" ht="17.25">
      <c r="A26" s="27"/>
      <c r="B26" s="28"/>
      <c r="C26" s="28" t="s">
        <v>22</v>
      </c>
      <c r="D26" s="28"/>
      <c r="E26" s="28"/>
      <c r="F26" s="28"/>
      <c r="G26" s="28"/>
      <c r="H26" s="28"/>
      <c r="I26" s="29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8"/>
      <c r="U26" s="30"/>
      <c r="W26" s="12" t="str">
        <f t="shared" si="0"/>
        <v>表示</v>
      </c>
    </row>
    <row r="27" spans="1:29" s="314" customFormat="1" ht="17.25">
      <c r="A27" s="310"/>
      <c r="B27" s="311"/>
      <c r="C27" s="311"/>
      <c r="D27" s="311" t="s">
        <v>23</v>
      </c>
      <c r="E27" s="311"/>
      <c r="F27" s="311"/>
      <c r="G27" s="311"/>
      <c r="H27" s="311"/>
      <c r="I27" s="312"/>
      <c r="J27" s="319">
        <f>SUM(J28:J77)</f>
        <v>2029612</v>
      </c>
      <c r="K27" s="319">
        <f t="shared" ref="K27:S27" si="10">SUM(K28:K77)</f>
        <v>510152</v>
      </c>
      <c r="L27" s="319">
        <f t="shared" si="10"/>
        <v>5650817</v>
      </c>
      <c r="M27" s="319">
        <f t="shared" si="10"/>
        <v>5324063</v>
      </c>
      <c r="N27" s="319">
        <f t="shared" si="10"/>
        <v>6494814</v>
      </c>
      <c r="O27" s="319">
        <f t="shared" si="10"/>
        <v>708485</v>
      </c>
      <c r="P27" s="319">
        <f t="shared" si="10"/>
        <v>1841753</v>
      </c>
      <c r="Q27" s="319">
        <f t="shared" ref="Q27" si="11">SUM(Q28:Q77)</f>
        <v>3191589</v>
      </c>
      <c r="R27" s="319">
        <f>SUM(R28:R77)</f>
        <v>20855254</v>
      </c>
      <c r="S27" s="319">
        <f t="shared" si="10"/>
        <v>10412310</v>
      </c>
      <c r="T27" s="319"/>
      <c r="U27" s="313">
        <f t="shared" ref="U27:U58" si="12">SUM(J27:T27)</f>
        <v>57018849</v>
      </c>
      <c r="W27" s="314" t="str">
        <f t="shared" si="0"/>
        <v>表示</v>
      </c>
    </row>
    <row r="28" spans="1:29" s="12" customFormat="1" ht="17.25">
      <c r="A28" s="6"/>
      <c r="B28" s="7"/>
      <c r="C28" s="7"/>
      <c r="D28" s="7"/>
      <c r="E28" s="7" t="str">
        <f>'１．正味財産増減・法人税計算'!C24</f>
        <v>謝金</v>
      </c>
      <c r="F28" s="7"/>
      <c r="G28" s="7"/>
      <c r="H28" s="7"/>
      <c r="I28" s="8"/>
      <c r="J28" s="10">
        <f>'１．正味財産増減・法人税計算'!D24</f>
        <v>0</v>
      </c>
      <c r="K28" s="10">
        <f>'１．正味財産増減・法人税計算'!E24</f>
        <v>0</v>
      </c>
      <c r="L28" s="10">
        <f>'１．正味財産増減・法人税計算'!F24</f>
        <v>462900</v>
      </c>
      <c r="M28" s="10">
        <f>'１．正味財産増減・法人税計算'!G24</f>
        <v>227000</v>
      </c>
      <c r="N28" s="10">
        <f>'１．正味財産増減・法人税計算'!H24</f>
        <v>0</v>
      </c>
      <c r="O28" s="10">
        <f>'１．正味財産増減・法人税計算'!I24</f>
        <v>0</v>
      </c>
      <c r="P28" s="10">
        <f>'１．正味財産増減・法人税計算'!J24</f>
        <v>28400</v>
      </c>
      <c r="Q28" s="10">
        <f>'１．正味財産増減・法人税計算'!K24</f>
        <v>0</v>
      </c>
      <c r="R28" s="10">
        <f>'１．正味財産増減・法人税計算'!L24</f>
        <v>45000</v>
      </c>
      <c r="S28" s="10">
        <f>'１．正味財産増減・法人税計算'!M24</f>
        <v>0</v>
      </c>
      <c r="T28" s="10"/>
      <c r="U28" s="10">
        <f t="shared" si="12"/>
        <v>763300</v>
      </c>
      <c r="W28" s="12" t="str">
        <f t="shared" si="0"/>
        <v>表示</v>
      </c>
    </row>
    <row r="29" spans="1:29" s="12" customFormat="1" ht="17.25" hidden="1">
      <c r="A29" s="236"/>
      <c r="B29" s="237"/>
      <c r="C29" s="237"/>
      <c r="D29" s="237"/>
      <c r="E29" s="237" t="str">
        <f>'１．正味財産増減・法人税計算'!C25</f>
        <v>会議室使用料</v>
      </c>
      <c r="F29" s="237"/>
      <c r="G29" s="237"/>
      <c r="H29" s="237"/>
      <c r="I29" s="238"/>
      <c r="J29" s="239">
        <f>'１．正味財産増減・法人税計算'!D25</f>
        <v>0</v>
      </c>
      <c r="K29" s="239">
        <f>'１．正味財産増減・法人税計算'!E25</f>
        <v>0</v>
      </c>
      <c r="L29" s="239">
        <f>'１．正味財産増減・法人税計算'!F25</f>
        <v>0</v>
      </c>
      <c r="M29" s="239">
        <f>'１．正味財産増減・法人税計算'!G25</f>
        <v>0</v>
      </c>
      <c r="N29" s="239">
        <f>'１．正味財産増減・法人税計算'!H25</f>
        <v>0</v>
      </c>
      <c r="O29" s="239">
        <f>'１．正味財産増減・法人税計算'!I25</f>
        <v>0</v>
      </c>
      <c r="P29" s="239">
        <f>'１．正味財産増減・法人税計算'!J25</f>
        <v>0</v>
      </c>
      <c r="Q29" s="239"/>
      <c r="R29" s="239">
        <f>'１．正味財産増減・法人税計算'!L25</f>
        <v>0</v>
      </c>
      <c r="S29" s="239">
        <f>'１．正味財産増減・法人税計算'!M25</f>
        <v>0</v>
      </c>
      <c r="T29" s="239"/>
      <c r="U29" s="239">
        <f t="shared" si="12"/>
        <v>0</v>
      </c>
      <c r="W29" s="12" t="str">
        <f t="shared" si="0"/>
        <v>非表示</v>
      </c>
    </row>
    <row r="30" spans="1:29" s="12" customFormat="1" ht="17.25">
      <c r="A30" s="6"/>
      <c r="B30" s="7"/>
      <c r="C30" s="7"/>
      <c r="D30" s="7"/>
      <c r="E30" s="7" t="str">
        <f>'１．正味財産増減・法人税計算'!C26</f>
        <v>会議費</v>
      </c>
      <c r="F30" s="7"/>
      <c r="G30" s="7"/>
      <c r="H30" s="7"/>
      <c r="I30" s="8"/>
      <c r="J30" s="10">
        <f>'１．正味財産増減・法人税計算'!D26</f>
        <v>77396</v>
      </c>
      <c r="K30" s="10">
        <f>'１．正味財産増減・法人税計算'!E26</f>
        <v>16167</v>
      </c>
      <c r="L30" s="10">
        <f>'１．正味財産増減・法人税計算'!F26</f>
        <v>318907</v>
      </c>
      <c r="M30" s="10">
        <f>'１．正味財産増減・法人税計算'!G26</f>
        <v>174533</v>
      </c>
      <c r="N30" s="10">
        <f>'１．正味財産増減・法人税計算'!H26</f>
        <v>445990</v>
      </c>
      <c r="O30" s="10">
        <f>'１．正味財産増減・法人税計算'!I26</f>
        <v>1587</v>
      </c>
      <c r="P30" s="10">
        <f>'１．正味財産増減・法人税計算'!J26</f>
        <v>348174</v>
      </c>
      <c r="Q30" s="10">
        <f>'１．正味財産増減・法人税計算'!K26</f>
        <v>39189</v>
      </c>
      <c r="R30" s="10">
        <f>'１．正味財産増減・法人税計算'!L26</f>
        <v>617527</v>
      </c>
      <c r="S30" s="10">
        <f>'１．正味財産増減・法人税計算'!M26</f>
        <v>235228</v>
      </c>
      <c r="T30" s="10"/>
      <c r="U30" s="10">
        <f t="shared" si="12"/>
        <v>2274698</v>
      </c>
      <c r="W30" s="12" t="str">
        <f t="shared" si="0"/>
        <v>表示</v>
      </c>
    </row>
    <row r="31" spans="1:29" s="12" customFormat="1" ht="17.25">
      <c r="A31" s="6"/>
      <c r="B31" s="7"/>
      <c r="C31" s="7"/>
      <c r="D31" s="7"/>
      <c r="E31" s="7" t="str">
        <f>'１．正味財産増減・法人税計算'!C27</f>
        <v>会場借料</v>
      </c>
      <c r="F31" s="7"/>
      <c r="G31" s="7"/>
      <c r="H31" s="7"/>
      <c r="I31" s="8"/>
      <c r="J31" s="10">
        <f>'１．正味財産増減・法人税計算'!D27</f>
        <v>0</v>
      </c>
      <c r="K31" s="10">
        <f>'１．正味財産増減・法人税計算'!E27</f>
        <v>0</v>
      </c>
      <c r="L31" s="10">
        <f>'１．正味財産増減・法人税計算'!F27</f>
        <v>0</v>
      </c>
      <c r="M31" s="10">
        <f>'１．正味財産増減・法人税計算'!G27</f>
        <v>0</v>
      </c>
      <c r="N31" s="10">
        <f>'１．正味財産増減・法人税計算'!H27</f>
        <v>0</v>
      </c>
      <c r="O31" s="10">
        <f>'１．正味財産増減・法人税計算'!I27</f>
        <v>0</v>
      </c>
      <c r="P31" s="10">
        <f>'１．正味財産増減・法人税計算'!J27</f>
        <v>0</v>
      </c>
      <c r="Q31" s="10">
        <f>'１．正味財産増減・法人税計算'!K27</f>
        <v>0</v>
      </c>
      <c r="R31" s="10">
        <f>'１．正味財産増減・法人税計算'!L27</f>
        <v>1598832</v>
      </c>
      <c r="S31" s="10">
        <f>'１．正味財産増減・法人税計算'!M27</f>
        <v>0</v>
      </c>
      <c r="T31" s="10"/>
      <c r="U31" s="10">
        <f t="shared" si="12"/>
        <v>1598832</v>
      </c>
      <c r="W31" s="12" t="str">
        <f t="shared" si="0"/>
        <v>表示</v>
      </c>
    </row>
    <row r="32" spans="1:29" s="12" customFormat="1" ht="17.25">
      <c r="A32" s="236"/>
      <c r="B32" s="237"/>
      <c r="C32" s="237"/>
      <c r="D32" s="237"/>
      <c r="E32" s="237" t="str">
        <f>'１．正味財産増減・法人税計算'!C28</f>
        <v>原稿執筆料</v>
      </c>
      <c r="F32" s="237"/>
      <c r="G32" s="237"/>
      <c r="H32" s="237"/>
      <c r="I32" s="238"/>
      <c r="J32" s="239">
        <f>'１．正味財産増減・法人税計算'!D28</f>
        <v>0</v>
      </c>
      <c r="K32" s="239">
        <f>'１．正味財産増減・法人税計算'!E28</f>
        <v>0</v>
      </c>
      <c r="L32" s="239">
        <f>'１．正味財産増減・法人税計算'!F28</f>
        <v>0</v>
      </c>
      <c r="M32" s="239">
        <f>'１．正味財産増減・法人税計算'!G28</f>
        <v>0</v>
      </c>
      <c r="N32" s="239">
        <f>'１．正味財産増減・法人税計算'!H28</f>
        <v>0</v>
      </c>
      <c r="O32" s="239">
        <f>'１．正味財産増減・法人税計算'!I28</f>
        <v>0</v>
      </c>
      <c r="P32" s="239">
        <f>'１．正味財産増減・法人税計算'!J28</f>
        <v>0</v>
      </c>
      <c r="Q32" s="239">
        <f>'１．正味財産増減・法人税計算'!K28</f>
        <v>0</v>
      </c>
      <c r="R32" s="239">
        <f>'１．正味財産増減・法人税計算'!L28</f>
        <v>80000</v>
      </c>
      <c r="S32" s="239">
        <f>'１．正味財産増減・法人税計算'!M28</f>
        <v>0</v>
      </c>
      <c r="T32" s="239"/>
      <c r="U32" s="239">
        <f t="shared" si="12"/>
        <v>80000</v>
      </c>
      <c r="V32" s="1"/>
      <c r="W32" s="12" t="str">
        <f t="shared" si="0"/>
        <v>表示</v>
      </c>
      <c r="X32" s="1"/>
      <c r="Y32" s="1"/>
      <c r="Z32" s="1"/>
      <c r="AA32" s="1"/>
      <c r="AB32" s="1"/>
      <c r="AC32" s="1"/>
    </row>
    <row r="33" spans="1:29" ht="17.25" hidden="1">
      <c r="A33" s="236"/>
      <c r="B33" s="237"/>
      <c r="C33" s="237"/>
      <c r="D33" s="237"/>
      <c r="E33" s="237" t="str">
        <f>'１．正味財産増減・法人税計算'!C29</f>
        <v>提出資料作成費</v>
      </c>
      <c r="F33" s="237"/>
      <c r="G33" s="237"/>
      <c r="H33" s="237"/>
      <c r="I33" s="238"/>
      <c r="J33" s="239">
        <f>'１．正味財産増減・法人税計算'!D29</f>
        <v>0</v>
      </c>
      <c r="K33" s="239">
        <f>'１．正味財産増減・法人税計算'!E29</f>
        <v>0</v>
      </c>
      <c r="L33" s="239">
        <f>'１．正味財産増減・法人税計算'!F29</f>
        <v>0</v>
      </c>
      <c r="M33" s="239">
        <f>'１．正味財産増減・法人税計算'!G29</f>
        <v>0</v>
      </c>
      <c r="N33" s="239">
        <f>'１．正味財産増減・法人税計算'!H29</f>
        <v>0</v>
      </c>
      <c r="O33" s="239">
        <f>'１．正味財産増減・法人税計算'!I29</f>
        <v>0</v>
      </c>
      <c r="P33" s="239">
        <f>'１．正味財産増減・法人税計算'!J29</f>
        <v>0</v>
      </c>
      <c r="Q33" s="239">
        <f>'１．正味財産増減・法人税計算'!K29</f>
        <v>0</v>
      </c>
      <c r="R33" s="239">
        <f>'１．正味財産増減・法人税計算'!L29</f>
        <v>0</v>
      </c>
      <c r="S33" s="239">
        <f>'１．正味財産増減・法人税計算'!M29</f>
        <v>0</v>
      </c>
      <c r="T33" s="239"/>
      <c r="U33" s="239">
        <f t="shared" si="12"/>
        <v>0</v>
      </c>
      <c r="W33" s="12" t="str">
        <f t="shared" si="0"/>
        <v>非表示</v>
      </c>
    </row>
    <row r="34" spans="1:29" ht="17.25" hidden="1">
      <c r="A34" s="236"/>
      <c r="B34" s="237"/>
      <c r="C34" s="237"/>
      <c r="D34" s="237"/>
      <c r="E34" s="237" t="str">
        <f>'１．正味財産増減・法人税計算'!C30</f>
        <v>解説資料作成費</v>
      </c>
      <c r="F34" s="237"/>
      <c r="G34" s="237"/>
      <c r="H34" s="237"/>
      <c r="I34" s="238"/>
      <c r="J34" s="239">
        <f>'１．正味財産増減・法人税計算'!D30</f>
        <v>0</v>
      </c>
      <c r="K34" s="239">
        <f>'１．正味財産増減・法人税計算'!E30</f>
        <v>0</v>
      </c>
      <c r="L34" s="239">
        <f>'１．正味財産増減・法人税計算'!F30</f>
        <v>0</v>
      </c>
      <c r="M34" s="239">
        <f>'１．正味財産増減・法人税計算'!G30</f>
        <v>0</v>
      </c>
      <c r="N34" s="239">
        <f>'１．正味財産増減・法人税計算'!H30</f>
        <v>0</v>
      </c>
      <c r="O34" s="239">
        <f>'１．正味財産増減・法人税計算'!I30</f>
        <v>0</v>
      </c>
      <c r="P34" s="239">
        <f>'１．正味財産増減・法人税計算'!J30</f>
        <v>0</v>
      </c>
      <c r="Q34" s="239">
        <f>'１．正味財産増減・法人税計算'!K30</f>
        <v>0</v>
      </c>
      <c r="R34" s="239">
        <f>'１．正味財産増減・法人税計算'!L30</f>
        <v>0</v>
      </c>
      <c r="S34" s="239">
        <f>'１．正味財産増減・法人税計算'!M30</f>
        <v>0</v>
      </c>
      <c r="T34" s="239"/>
      <c r="U34" s="239">
        <f t="shared" si="12"/>
        <v>0</v>
      </c>
      <c r="W34" s="12" t="str">
        <f t="shared" si="0"/>
        <v>非表示</v>
      </c>
    </row>
    <row r="35" spans="1:29" ht="17.25">
      <c r="A35" s="6"/>
      <c r="B35" s="7"/>
      <c r="C35" s="7"/>
      <c r="D35" s="7"/>
      <c r="E35" s="7" t="str">
        <f>'１．正味財産増減・法人税計算'!C31</f>
        <v>講演費</v>
      </c>
      <c r="F35" s="7"/>
      <c r="G35" s="7"/>
      <c r="H35" s="7"/>
      <c r="I35" s="8"/>
      <c r="J35" s="10">
        <f>'１．正味財産増減・法人税計算'!D31</f>
        <v>0</v>
      </c>
      <c r="K35" s="10">
        <f>'１．正味財産増減・法人税計算'!E31</f>
        <v>0</v>
      </c>
      <c r="L35" s="10">
        <f>'１．正味財産増減・法人税計算'!F31</f>
        <v>0</v>
      </c>
      <c r="M35" s="10">
        <f>'１．正味財産増減・法人税計算'!G31</f>
        <v>0</v>
      </c>
      <c r="N35" s="10">
        <f>'１．正味財産増減・法人税計算'!H31</f>
        <v>0</v>
      </c>
      <c r="O35" s="10">
        <f>'１．正味財産増減・法人税計算'!I31</f>
        <v>0</v>
      </c>
      <c r="P35" s="10">
        <f>'１．正味財産増減・法人税計算'!J31</f>
        <v>30000</v>
      </c>
      <c r="Q35" s="10">
        <f>'１．正味財産増減・法人税計算'!K31</f>
        <v>0</v>
      </c>
      <c r="R35" s="10">
        <f>'１．正味財産増減・法人税計算'!L31</f>
        <v>3372000</v>
      </c>
      <c r="S35" s="10">
        <f>'１．正味財産増減・法人税計算'!M31</f>
        <v>0</v>
      </c>
      <c r="T35" s="10"/>
      <c r="U35" s="10">
        <f t="shared" si="12"/>
        <v>3402000</v>
      </c>
      <c r="V35" s="12"/>
      <c r="W35" s="12" t="str">
        <f t="shared" si="0"/>
        <v>表示</v>
      </c>
      <c r="X35" s="12"/>
      <c r="Y35" s="12"/>
      <c r="Z35" s="12"/>
      <c r="AA35" s="12"/>
      <c r="AB35" s="12"/>
      <c r="AC35" s="12"/>
    </row>
    <row r="36" spans="1:29" s="12" customFormat="1" ht="17.25">
      <c r="A36" s="6"/>
      <c r="B36" s="7"/>
      <c r="C36" s="7"/>
      <c r="D36" s="7"/>
      <c r="E36" s="7" t="str">
        <f>'１．正味財産増減・法人税計算'!C32</f>
        <v>テキスト制作費</v>
      </c>
      <c r="F36" s="7"/>
      <c r="G36" s="7"/>
      <c r="H36" s="7"/>
      <c r="I36" s="8"/>
      <c r="J36" s="10">
        <f>'１．正味財産増減・法人税計算'!D32</f>
        <v>0</v>
      </c>
      <c r="K36" s="10">
        <f>'１．正味財産増減・法人税計算'!E32</f>
        <v>0</v>
      </c>
      <c r="L36" s="10">
        <f>'１．正味財産増減・法人税計算'!F32</f>
        <v>0</v>
      </c>
      <c r="M36" s="10">
        <f>'１．正味財産増減・法人税計算'!G32</f>
        <v>0</v>
      </c>
      <c r="N36" s="10">
        <f>'１．正味財産増減・法人税計算'!H32</f>
        <v>0</v>
      </c>
      <c r="O36" s="10">
        <f>'１．正味財産増減・法人税計算'!I32</f>
        <v>0</v>
      </c>
      <c r="P36" s="10">
        <f>'１．正味財産増減・法人税計算'!J32</f>
        <v>0</v>
      </c>
      <c r="Q36" s="10">
        <f>'１．正味財産増減・法人税計算'!K32</f>
        <v>0</v>
      </c>
      <c r="R36" s="10">
        <f>'１．正味財産増減・法人税計算'!L32</f>
        <v>897480</v>
      </c>
      <c r="S36" s="10">
        <f>'１．正味財産増減・法人税計算'!M32</f>
        <v>0</v>
      </c>
      <c r="T36" s="10"/>
      <c r="U36" s="10">
        <f t="shared" si="12"/>
        <v>897480</v>
      </c>
      <c r="W36" s="12" t="str">
        <f t="shared" ref="W36:W67" si="13">IF(AND(E36&lt;&gt;"",U36=0),"非表示","表示")</f>
        <v>表示</v>
      </c>
    </row>
    <row r="37" spans="1:29" s="12" customFormat="1" ht="17.25">
      <c r="A37" s="6"/>
      <c r="B37" s="7"/>
      <c r="C37" s="7"/>
      <c r="D37" s="7"/>
      <c r="E37" s="7" t="str">
        <f>'１．正味財産増減・法人税計算'!C33</f>
        <v>実習費</v>
      </c>
      <c r="F37" s="7"/>
      <c r="G37" s="7"/>
      <c r="H37" s="7"/>
      <c r="I37" s="8"/>
      <c r="J37" s="10">
        <f>'１．正味財産増減・法人税計算'!D33</f>
        <v>0</v>
      </c>
      <c r="K37" s="10">
        <f>'１．正味財産増減・法人税計算'!E33</f>
        <v>0</v>
      </c>
      <c r="L37" s="10">
        <f>'１．正味財産増減・法人税計算'!F33</f>
        <v>0</v>
      </c>
      <c r="M37" s="10">
        <f>'１．正味財産増減・法人税計算'!G33</f>
        <v>0</v>
      </c>
      <c r="N37" s="10">
        <f>'１．正味財産増減・法人税計算'!H33</f>
        <v>0</v>
      </c>
      <c r="O37" s="10">
        <f>'１．正味財産増減・法人税計算'!I33</f>
        <v>0</v>
      </c>
      <c r="P37" s="10">
        <f>'１．正味財産増減・法人税計算'!J33</f>
        <v>0</v>
      </c>
      <c r="Q37" s="10">
        <f>'１．正味財産増減・法人税計算'!K33</f>
        <v>0</v>
      </c>
      <c r="R37" s="10">
        <f>'１．正味財産増減・法人税計算'!L33</f>
        <v>2490000</v>
      </c>
      <c r="S37" s="10">
        <f>'１．正味財産増減・法人税計算'!M33</f>
        <v>0</v>
      </c>
      <c r="T37" s="10"/>
      <c r="U37" s="10">
        <f t="shared" si="12"/>
        <v>2490000</v>
      </c>
      <c r="V37" s="1"/>
      <c r="W37" s="12" t="str">
        <f t="shared" si="13"/>
        <v>表示</v>
      </c>
      <c r="X37" s="1"/>
      <c r="Y37" s="1"/>
      <c r="Z37" s="1"/>
      <c r="AA37" s="1"/>
      <c r="AB37" s="1"/>
      <c r="AC37" s="1"/>
    </row>
    <row r="38" spans="1:29" ht="17.25" hidden="1">
      <c r="A38" s="236"/>
      <c r="B38" s="237"/>
      <c r="C38" s="237"/>
      <c r="D38" s="237"/>
      <c r="E38" s="237" t="str">
        <f>'１．正味財産増減・法人税計算'!C34</f>
        <v>カリキュラム作成業務費</v>
      </c>
      <c r="F38" s="237"/>
      <c r="G38" s="237"/>
      <c r="H38" s="237"/>
      <c r="I38" s="238"/>
      <c r="J38" s="239">
        <f>'１．正味財産増減・法人税計算'!D34</f>
        <v>0</v>
      </c>
      <c r="K38" s="239">
        <f>'１．正味財産増減・法人税計算'!E34</f>
        <v>0</v>
      </c>
      <c r="L38" s="239">
        <f>'１．正味財産増減・法人税計算'!F34</f>
        <v>0</v>
      </c>
      <c r="M38" s="239">
        <f>'１．正味財産増減・法人税計算'!G34</f>
        <v>0</v>
      </c>
      <c r="N38" s="239">
        <f>'１．正味財産増減・法人税計算'!H34</f>
        <v>0</v>
      </c>
      <c r="O38" s="239">
        <f>'１．正味財産増減・法人税計算'!I34</f>
        <v>0</v>
      </c>
      <c r="P38" s="239">
        <f>'１．正味財産増減・法人税計算'!J34</f>
        <v>0</v>
      </c>
      <c r="Q38" s="239">
        <f>'１．正味財産増減・法人税計算'!K34</f>
        <v>0</v>
      </c>
      <c r="R38" s="239">
        <f>'１．正味財産増減・法人税計算'!L34</f>
        <v>0</v>
      </c>
      <c r="S38" s="239">
        <f>'１．正味財産増減・法人税計算'!M34</f>
        <v>0</v>
      </c>
      <c r="T38" s="239"/>
      <c r="U38" s="239">
        <f t="shared" si="12"/>
        <v>0</v>
      </c>
      <c r="W38" s="12" t="str">
        <f t="shared" si="13"/>
        <v>非表示</v>
      </c>
    </row>
    <row r="39" spans="1:29" ht="17.25" hidden="1">
      <c r="A39" s="236"/>
      <c r="B39" s="237"/>
      <c r="C39" s="237"/>
      <c r="D39" s="237"/>
      <c r="E39" s="237" t="str">
        <f>'１．正味財産増減・法人税計算'!C35</f>
        <v>事業協賛金</v>
      </c>
      <c r="F39" s="237"/>
      <c r="G39" s="237"/>
      <c r="H39" s="237"/>
      <c r="I39" s="238"/>
      <c r="J39" s="239">
        <f>'１．正味財産増減・法人税計算'!D35</f>
        <v>0</v>
      </c>
      <c r="K39" s="239">
        <f>'１．正味財産増減・法人税計算'!E35</f>
        <v>0</v>
      </c>
      <c r="L39" s="239">
        <f>'１．正味財産増減・法人税計算'!F35</f>
        <v>0</v>
      </c>
      <c r="M39" s="239">
        <f>'１．正味財産増減・法人税計算'!G35</f>
        <v>0</v>
      </c>
      <c r="N39" s="239">
        <f>'１．正味財産増減・法人税計算'!H35</f>
        <v>0</v>
      </c>
      <c r="O39" s="239">
        <f>'１．正味財産増減・法人税計算'!I35</f>
        <v>0</v>
      </c>
      <c r="P39" s="239">
        <f>'１．正味財産増減・法人税計算'!J35</f>
        <v>0</v>
      </c>
      <c r="Q39" s="239">
        <f>'１．正味財産増減・法人税計算'!K35</f>
        <v>0</v>
      </c>
      <c r="R39" s="239">
        <f>'１．正味財産増減・法人税計算'!L35</f>
        <v>0</v>
      </c>
      <c r="S39" s="239">
        <f>'１．正味財産増減・法人税計算'!M35</f>
        <v>0</v>
      </c>
      <c r="T39" s="239"/>
      <c r="U39" s="239">
        <f t="shared" si="12"/>
        <v>0</v>
      </c>
      <c r="V39" s="12"/>
      <c r="W39" s="12" t="str">
        <f t="shared" si="13"/>
        <v>非表示</v>
      </c>
      <c r="X39" s="12"/>
      <c r="Y39" s="12"/>
      <c r="Z39" s="12"/>
      <c r="AA39" s="12"/>
      <c r="AB39" s="12"/>
      <c r="AC39" s="12"/>
    </row>
    <row r="40" spans="1:29" ht="17.25" hidden="1">
      <c r="A40" s="236"/>
      <c r="B40" s="237"/>
      <c r="C40" s="237"/>
      <c r="D40" s="237"/>
      <c r="E40" s="237" t="str">
        <f>'１．正味財産増減・法人税計算'!C36</f>
        <v>設計費・ソフトウェア費</v>
      </c>
      <c r="F40" s="237"/>
      <c r="G40" s="237"/>
      <c r="H40" s="237"/>
      <c r="I40" s="238"/>
      <c r="J40" s="239">
        <f>'１．正味財産増減・法人税計算'!D36</f>
        <v>0</v>
      </c>
      <c r="K40" s="239">
        <f>'１．正味財産増減・法人税計算'!E36</f>
        <v>0</v>
      </c>
      <c r="L40" s="239">
        <f>'１．正味財産増減・法人税計算'!F36</f>
        <v>0</v>
      </c>
      <c r="M40" s="239">
        <f>'１．正味財産増減・法人税計算'!G36</f>
        <v>0</v>
      </c>
      <c r="N40" s="239">
        <f>'１．正味財産増減・法人税計算'!H36</f>
        <v>0</v>
      </c>
      <c r="O40" s="239">
        <f>'１．正味財産増減・法人税計算'!I36</f>
        <v>0</v>
      </c>
      <c r="P40" s="239">
        <f>'１．正味財産増減・法人税計算'!J36</f>
        <v>0</v>
      </c>
      <c r="Q40" s="239">
        <f>'１．正味財産増減・法人税計算'!K36</f>
        <v>0</v>
      </c>
      <c r="R40" s="239">
        <f>'１．正味財産増減・法人税計算'!L36</f>
        <v>0</v>
      </c>
      <c r="S40" s="239">
        <f>'１．正味財産増減・法人税計算'!M36</f>
        <v>0</v>
      </c>
      <c r="T40" s="239"/>
      <c r="U40" s="239">
        <f t="shared" si="12"/>
        <v>0</v>
      </c>
      <c r="V40" s="12"/>
      <c r="W40" s="12" t="str">
        <f t="shared" si="13"/>
        <v>非表示</v>
      </c>
      <c r="X40" s="12"/>
      <c r="Y40" s="12"/>
      <c r="Z40" s="12"/>
      <c r="AA40" s="12"/>
      <c r="AB40" s="12"/>
      <c r="AC40" s="12"/>
    </row>
    <row r="41" spans="1:29" ht="17.25" hidden="1">
      <c r="A41" s="236"/>
      <c r="B41" s="237"/>
      <c r="C41" s="237"/>
      <c r="D41" s="237"/>
      <c r="E41" s="237" t="str">
        <f>'１．正味財産増減・法人税計算'!C37</f>
        <v>設備改造費</v>
      </c>
      <c r="F41" s="237"/>
      <c r="G41" s="237"/>
      <c r="H41" s="237"/>
      <c r="I41" s="238"/>
      <c r="J41" s="239">
        <f>'１．正味財産増減・法人税計算'!D37</f>
        <v>0</v>
      </c>
      <c r="K41" s="239">
        <f>'１．正味財産増減・法人税計算'!E37</f>
        <v>0</v>
      </c>
      <c r="L41" s="239">
        <f>'１．正味財産増減・法人税計算'!F37</f>
        <v>0</v>
      </c>
      <c r="M41" s="239">
        <f>'１．正味財産増減・法人税計算'!G37</f>
        <v>0</v>
      </c>
      <c r="N41" s="239">
        <f>'１．正味財産増減・法人税計算'!H37</f>
        <v>0</v>
      </c>
      <c r="O41" s="239">
        <f>'１．正味財産増減・法人税計算'!I37</f>
        <v>0</v>
      </c>
      <c r="P41" s="239">
        <f>'１．正味財産増減・法人税計算'!J37</f>
        <v>0</v>
      </c>
      <c r="Q41" s="239">
        <f>'１．正味財産増減・法人税計算'!K37</f>
        <v>0</v>
      </c>
      <c r="R41" s="239">
        <f>'１．正味財産増減・法人税計算'!L37</f>
        <v>0</v>
      </c>
      <c r="S41" s="239">
        <f>'１．正味財産増減・法人税計算'!M37</f>
        <v>0</v>
      </c>
      <c r="T41" s="239"/>
      <c r="U41" s="239">
        <f t="shared" si="12"/>
        <v>0</v>
      </c>
      <c r="V41" s="12"/>
      <c r="W41" s="12" t="str">
        <f t="shared" si="13"/>
        <v>非表示</v>
      </c>
      <c r="X41" s="12"/>
      <c r="Y41" s="12"/>
      <c r="Z41" s="12"/>
      <c r="AA41" s="12"/>
      <c r="AB41" s="12"/>
      <c r="AC41" s="12"/>
    </row>
    <row r="42" spans="1:29" ht="17.25" hidden="1">
      <c r="A42" s="236"/>
      <c r="B42" s="237"/>
      <c r="C42" s="237"/>
      <c r="D42" s="237"/>
      <c r="E42" s="237" t="str">
        <f>'１．正味財産増減・法人税計算'!C38</f>
        <v>素材・ブランク費</v>
      </c>
      <c r="F42" s="237"/>
      <c r="G42" s="237"/>
      <c r="H42" s="237"/>
      <c r="I42" s="238"/>
      <c r="J42" s="239">
        <f>'１．正味財産増減・法人税計算'!D38</f>
        <v>0</v>
      </c>
      <c r="K42" s="239">
        <f>'１．正味財産増減・法人税計算'!E38</f>
        <v>0</v>
      </c>
      <c r="L42" s="239">
        <f>'１．正味財産増減・法人税計算'!F38</f>
        <v>0</v>
      </c>
      <c r="M42" s="239">
        <f>'１．正味財産増減・法人税計算'!G38</f>
        <v>0</v>
      </c>
      <c r="N42" s="239">
        <f>'１．正味財産増減・法人税計算'!H38</f>
        <v>0</v>
      </c>
      <c r="O42" s="239">
        <f>'１．正味財産増減・法人税計算'!I38</f>
        <v>0</v>
      </c>
      <c r="P42" s="239">
        <f>'１．正味財産増減・法人税計算'!J38</f>
        <v>0</v>
      </c>
      <c r="Q42" s="239">
        <f>'１．正味財産増減・法人税計算'!K38</f>
        <v>0</v>
      </c>
      <c r="R42" s="239">
        <f>'１．正味財産増減・法人税計算'!L38</f>
        <v>0</v>
      </c>
      <c r="S42" s="239">
        <f>'１．正味財産増減・法人税計算'!M38</f>
        <v>0</v>
      </c>
      <c r="T42" s="239"/>
      <c r="U42" s="239">
        <f t="shared" si="12"/>
        <v>0</v>
      </c>
      <c r="V42" s="12"/>
      <c r="W42" s="12" t="str">
        <f t="shared" si="13"/>
        <v>非表示</v>
      </c>
      <c r="X42" s="12"/>
      <c r="Y42" s="12"/>
      <c r="Z42" s="12"/>
      <c r="AA42" s="12"/>
      <c r="AB42" s="12"/>
      <c r="AC42" s="12"/>
    </row>
    <row r="43" spans="1:29" ht="17.25" hidden="1">
      <c r="A43" s="236"/>
      <c r="B43" s="237"/>
      <c r="C43" s="237"/>
      <c r="D43" s="237"/>
      <c r="E43" s="237" t="str">
        <f>'１．正味財産増減・法人税計算'!C39</f>
        <v>冶具費</v>
      </c>
      <c r="F43" s="237"/>
      <c r="G43" s="237"/>
      <c r="H43" s="237"/>
      <c r="I43" s="238"/>
      <c r="J43" s="239">
        <f>'１．正味財産増減・法人税計算'!D39</f>
        <v>0</v>
      </c>
      <c r="K43" s="239">
        <f>'１．正味財産増減・法人税計算'!E39</f>
        <v>0</v>
      </c>
      <c r="L43" s="239">
        <f>'１．正味財産増減・法人税計算'!F39</f>
        <v>0</v>
      </c>
      <c r="M43" s="239">
        <f>'１．正味財産増減・法人税計算'!G39</f>
        <v>0</v>
      </c>
      <c r="N43" s="239">
        <f>'１．正味財産増減・法人税計算'!H39</f>
        <v>0</v>
      </c>
      <c r="O43" s="239">
        <f>'１．正味財産増減・法人税計算'!I39</f>
        <v>0</v>
      </c>
      <c r="P43" s="239">
        <f>'１．正味財産増減・法人税計算'!J39</f>
        <v>0</v>
      </c>
      <c r="Q43" s="239">
        <f>'１．正味財産増減・法人税計算'!K39</f>
        <v>0</v>
      </c>
      <c r="R43" s="239">
        <f>'１．正味財産増減・法人税計算'!L39</f>
        <v>0</v>
      </c>
      <c r="S43" s="239">
        <f>'１．正味財産増減・法人税計算'!M39</f>
        <v>0</v>
      </c>
      <c r="T43" s="239"/>
      <c r="U43" s="239">
        <f t="shared" si="12"/>
        <v>0</v>
      </c>
      <c r="V43" s="12"/>
      <c r="W43" s="12" t="str">
        <f t="shared" si="13"/>
        <v>非表示</v>
      </c>
      <c r="X43" s="12"/>
      <c r="Y43" s="12"/>
      <c r="Z43" s="12"/>
      <c r="AA43" s="12"/>
      <c r="AB43" s="12"/>
      <c r="AC43" s="12"/>
    </row>
    <row r="44" spans="1:29" ht="17.25" hidden="1">
      <c r="A44" s="236"/>
      <c r="B44" s="237"/>
      <c r="C44" s="237"/>
      <c r="D44" s="237"/>
      <c r="E44" s="237" t="str">
        <f>'１．正味財産増減・法人税計算'!C40</f>
        <v>評価歯車製作費</v>
      </c>
      <c r="F44" s="237"/>
      <c r="G44" s="237"/>
      <c r="H44" s="237"/>
      <c r="I44" s="238"/>
      <c r="J44" s="239">
        <f>'１．正味財産増減・法人税計算'!D40</f>
        <v>0</v>
      </c>
      <c r="K44" s="239">
        <f>'１．正味財産増減・法人税計算'!E40</f>
        <v>0</v>
      </c>
      <c r="L44" s="239">
        <f>'１．正味財産増減・法人税計算'!F40</f>
        <v>0</v>
      </c>
      <c r="M44" s="239">
        <f>'１．正味財産増減・法人税計算'!G40</f>
        <v>0</v>
      </c>
      <c r="N44" s="239">
        <f>'１．正味財産増減・法人税計算'!H40</f>
        <v>0</v>
      </c>
      <c r="O44" s="239">
        <f>'１．正味財産増減・法人税計算'!I40</f>
        <v>0</v>
      </c>
      <c r="P44" s="239">
        <f>'１．正味財産増減・法人税計算'!J40</f>
        <v>0</v>
      </c>
      <c r="Q44" s="239">
        <f>'１．正味財産増減・法人税計算'!K40</f>
        <v>0</v>
      </c>
      <c r="R44" s="239">
        <f>'１．正味財産増減・法人税計算'!L40</f>
        <v>0</v>
      </c>
      <c r="S44" s="239">
        <f>'１．正味財産増減・法人税計算'!M40</f>
        <v>0</v>
      </c>
      <c r="T44" s="239"/>
      <c r="U44" s="239">
        <f t="shared" si="12"/>
        <v>0</v>
      </c>
      <c r="V44" s="12"/>
      <c r="W44" s="12" t="str">
        <f t="shared" si="13"/>
        <v>非表示</v>
      </c>
      <c r="X44" s="12"/>
      <c r="Y44" s="12"/>
      <c r="Z44" s="12"/>
      <c r="AA44" s="12"/>
      <c r="AB44" s="12"/>
      <c r="AC44" s="12"/>
    </row>
    <row r="45" spans="1:29" ht="17.25" hidden="1">
      <c r="A45" s="236"/>
      <c r="B45" s="237"/>
      <c r="C45" s="237"/>
      <c r="D45" s="237"/>
      <c r="E45" s="237" t="str">
        <f>'１．正味財産増減・法人税計算'!C41</f>
        <v>評価試験費</v>
      </c>
      <c r="F45" s="237"/>
      <c r="G45" s="237"/>
      <c r="H45" s="237"/>
      <c r="I45" s="238"/>
      <c r="J45" s="239">
        <f>'１．正味財産増減・法人税計算'!D41</f>
        <v>0</v>
      </c>
      <c r="K45" s="239">
        <f>'１．正味財産増減・法人税計算'!E41</f>
        <v>0</v>
      </c>
      <c r="L45" s="239">
        <f>'１．正味財産増減・法人税計算'!F41</f>
        <v>0</v>
      </c>
      <c r="M45" s="239">
        <f>'１．正味財産増減・法人税計算'!G41</f>
        <v>0</v>
      </c>
      <c r="N45" s="239">
        <f>'１．正味財産増減・法人税計算'!H41</f>
        <v>0</v>
      </c>
      <c r="O45" s="239">
        <f>'１．正味財産増減・法人税計算'!I41</f>
        <v>0</v>
      </c>
      <c r="P45" s="239">
        <f>'１．正味財産増減・法人税計算'!J41</f>
        <v>0</v>
      </c>
      <c r="Q45" s="239">
        <f>'１．正味財産増減・法人税計算'!K41</f>
        <v>0</v>
      </c>
      <c r="R45" s="239">
        <f>'１．正味財産増減・法人税計算'!L41</f>
        <v>0</v>
      </c>
      <c r="S45" s="239">
        <f>'１．正味財産増減・法人税計算'!M41</f>
        <v>0</v>
      </c>
      <c r="T45" s="239"/>
      <c r="U45" s="239">
        <f t="shared" si="12"/>
        <v>0</v>
      </c>
      <c r="V45" s="12"/>
      <c r="W45" s="12" t="str">
        <f t="shared" si="13"/>
        <v>非表示</v>
      </c>
      <c r="X45" s="12"/>
      <c r="Y45" s="12"/>
      <c r="Z45" s="12"/>
      <c r="AA45" s="12"/>
      <c r="AB45" s="12"/>
      <c r="AC45" s="12"/>
    </row>
    <row r="46" spans="1:29" ht="17.25" hidden="1">
      <c r="A46" s="236"/>
      <c r="B46" s="237"/>
      <c r="C46" s="237"/>
      <c r="D46" s="237"/>
      <c r="E46" s="237" t="str">
        <f>'１．正味財産増減・法人税計算'!C42</f>
        <v>調査費</v>
      </c>
      <c r="F46" s="237"/>
      <c r="G46" s="237"/>
      <c r="H46" s="237"/>
      <c r="I46" s="238"/>
      <c r="J46" s="239">
        <f>'１．正味財産増減・法人税計算'!D42</f>
        <v>0</v>
      </c>
      <c r="K46" s="239">
        <f>'１．正味財産増減・法人税計算'!E42</f>
        <v>0</v>
      </c>
      <c r="L46" s="239">
        <f>'１．正味財産増減・法人税計算'!F42</f>
        <v>0</v>
      </c>
      <c r="M46" s="239">
        <f>'１．正味財産増減・法人税計算'!G42</f>
        <v>0</v>
      </c>
      <c r="N46" s="239">
        <f>'１．正味財産増減・法人税計算'!H42</f>
        <v>0</v>
      </c>
      <c r="O46" s="239">
        <f>'１．正味財産増減・法人税計算'!I42</f>
        <v>0</v>
      </c>
      <c r="P46" s="239">
        <f>'１．正味財産増減・法人税計算'!J42</f>
        <v>0</v>
      </c>
      <c r="Q46" s="239">
        <f>'１．正味財産増減・法人税計算'!K42</f>
        <v>0</v>
      </c>
      <c r="R46" s="239">
        <f>'１．正味財産増減・法人税計算'!L42</f>
        <v>0</v>
      </c>
      <c r="S46" s="239">
        <f>'１．正味財産増減・法人税計算'!M42</f>
        <v>0</v>
      </c>
      <c r="T46" s="239"/>
      <c r="U46" s="239">
        <f t="shared" si="12"/>
        <v>0</v>
      </c>
      <c r="V46" s="12"/>
      <c r="W46" s="12" t="str">
        <f t="shared" si="13"/>
        <v>非表示</v>
      </c>
      <c r="X46" s="12"/>
      <c r="Y46" s="12"/>
      <c r="Z46" s="12"/>
      <c r="AA46" s="12"/>
      <c r="AB46" s="12"/>
      <c r="AC46" s="12"/>
    </row>
    <row r="47" spans="1:29" ht="17.25" hidden="1">
      <c r="A47" s="236"/>
      <c r="B47" s="237"/>
      <c r="C47" s="237"/>
      <c r="D47" s="237"/>
      <c r="E47" s="237" t="str">
        <f>'１．正味財産増減・法人税計算'!C43</f>
        <v>ブース経費</v>
      </c>
      <c r="F47" s="237"/>
      <c r="G47" s="237"/>
      <c r="H47" s="237"/>
      <c r="I47" s="238"/>
      <c r="J47" s="239">
        <f>'１．正味財産増減・法人税計算'!D43</f>
        <v>0</v>
      </c>
      <c r="K47" s="239">
        <f>'１．正味財産増減・法人税計算'!E43</f>
        <v>0</v>
      </c>
      <c r="L47" s="239">
        <f>'１．正味財産増減・法人税計算'!F43</f>
        <v>0</v>
      </c>
      <c r="M47" s="239">
        <f>'１．正味財産増減・法人税計算'!G43</f>
        <v>0</v>
      </c>
      <c r="N47" s="239">
        <f>'１．正味財産増減・法人税計算'!H43</f>
        <v>0</v>
      </c>
      <c r="O47" s="239">
        <f>'１．正味財産増減・法人税計算'!I43</f>
        <v>0</v>
      </c>
      <c r="P47" s="239">
        <f>'１．正味財産増減・法人税計算'!J43</f>
        <v>0</v>
      </c>
      <c r="Q47" s="239">
        <f>'１．正味財産増減・法人税計算'!K43</f>
        <v>0</v>
      </c>
      <c r="R47" s="239">
        <f>'１．正味財産増減・法人税計算'!L43</f>
        <v>0</v>
      </c>
      <c r="S47" s="239">
        <f>'１．正味財産増減・法人税計算'!M43</f>
        <v>0</v>
      </c>
      <c r="T47" s="239"/>
      <c r="U47" s="239">
        <f t="shared" si="12"/>
        <v>0</v>
      </c>
      <c r="V47" s="12"/>
      <c r="W47" s="12" t="str">
        <f t="shared" si="13"/>
        <v>非表示</v>
      </c>
      <c r="X47" s="12"/>
      <c r="Y47" s="12"/>
      <c r="Z47" s="12"/>
      <c r="AA47" s="12"/>
      <c r="AB47" s="12"/>
      <c r="AC47" s="12"/>
    </row>
    <row r="48" spans="1:29" ht="17.25">
      <c r="A48" s="6"/>
      <c r="B48" s="7"/>
      <c r="C48" s="7"/>
      <c r="D48" s="7"/>
      <c r="E48" s="7" t="str">
        <f>'１．正味財産増減・法人税計算'!C44</f>
        <v>外注費</v>
      </c>
      <c r="F48" s="7"/>
      <c r="G48" s="7"/>
      <c r="H48" s="7"/>
      <c r="I48" s="8"/>
      <c r="J48" s="10">
        <f>'１．正味財産増減・法人税計算'!D44</f>
        <v>100310</v>
      </c>
      <c r="K48" s="10">
        <f>'１．正味財産増減・法人税計算'!E44</f>
        <v>0</v>
      </c>
      <c r="L48" s="10">
        <f>'１．正味財産増減・法人税計算'!F44</f>
        <v>106607</v>
      </c>
      <c r="M48" s="10">
        <f>'１．正味財産増減・法人税計算'!G44</f>
        <v>250776</v>
      </c>
      <c r="N48" s="10">
        <f>'１．正味財産増減・法人税計算'!H44</f>
        <v>213214</v>
      </c>
      <c r="O48" s="10">
        <f>'１．正味財産増減・法人税計算'!I44</f>
        <v>56452</v>
      </c>
      <c r="P48" s="10">
        <f>'１．正味財産増減・法人税計算'!J44</f>
        <v>56452</v>
      </c>
      <c r="Q48" s="10">
        <f>'１．正味財産増減・法人税計算'!K44</f>
        <v>0</v>
      </c>
      <c r="R48" s="10">
        <f>'１．正味財産増減・法人税計算'!L44</f>
        <v>376273</v>
      </c>
      <c r="S48" s="10">
        <f>'１．正味財産増減・法人税計算'!M44</f>
        <v>6596478</v>
      </c>
      <c r="T48" s="10"/>
      <c r="U48" s="10">
        <f t="shared" si="12"/>
        <v>7756562</v>
      </c>
      <c r="V48" s="12"/>
      <c r="W48" s="12" t="str">
        <f t="shared" si="13"/>
        <v>表示</v>
      </c>
      <c r="X48" s="12"/>
      <c r="Y48" s="12"/>
      <c r="Z48" s="12"/>
      <c r="AA48" s="12"/>
      <c r="AB48" s="12"/>
      <c r="AC48" s="12"/>
    </row>
    <row r="49" spans="1:29" ht="17.25">
      <c r="A49" s="6"/>
      <c r="B49" s="7"/>
      <c r="C49" s="7"/>
      <c r="D49" s="7"/>
      <c r="E49" s="7" t="str">
        <f>'１．正味財産増減・法人税計算'!C45</f>
        <v>消耗品費</v>
      </c>
      <c r="F49" s="7"/>
      <c r="G49" s="7"/>
      <c r="H49" s="7"/>
      <c r="I49" s="8"/>
      <c r="J49" s="10">
        <f>'１．正味財産増減・法人税計算'!D45</f>
        <v>0</v>
      </c>
      <c r="K49" s="10">
        <f>'１．正味財産増減・法人税計算'!E45</f>
        <v>0</v>
      </c>
      <c r="L49" s="10">
        <f>'１．正味財産増減・法人税計算'!F45</f>
        <v>0</v>
      </c>
      <c r="M49" s="10">
        <f>'１．正味財産増減・法人税計算'!G45</f>
        <v>0</v>
      </c>
      <c r="N49" s="10">
        <f>'１．正味財産増減・法人税計算'!H45</f>
        <v>0</v>
      </c>
      <c r="O49" s="10">
        <f>'１．正味財産増減・法人税計算'!I45</f>
        <v>0</v>
      </c>
      <c r="P49" s="10">
        <f>'１．正味財産増減・法人税計算'!J45</f>
        <v>0</v>
      </c>
      <c r="Q49" s="10">
        <f>'１．正味財産増減・法人税計算'!K45</f>
        <v>0</v>
      </c>
      <c r="R49" s="10">
        <f>'１．正味財産増減・法人税計算'!L45</f>
        <v>0</v>
      </c>
      <c r="S49" s="10">
        <f>'１．正味財産増減・法人税計算'!M45</f>
        <v>753451</v>
      </c>
      <c r="T49" s="10"/>
      <c r="U49" s="10">
        <f t="shared" si="12"/>
        <v>753451</v>
      </c>
      <c r="V49" s="12"/>
      <c r="W49" s="12" t="str">
        <f t="shared" si="13"/>
        <v>表示</v>
      </c>
      <c r="X49" s="12"/>
      <c r="Y49" s="12"/>
      <c r="Z49" s="12"/>
      <c r="AA49" s="12"/>
      <c r="AB49" s="12"/>
      <c r="AC49" s="12"/>
    </row>
    <row r="50" spans="1:29" ht="17.25" hidden="1">
      <c r="A50" s="236"/>
      <c r="B50" s="237"/>
      <c r="C50" s="237"/>
      <c r="D50" s="237"/>
      <c r="E50" s="237" t="str">
        <f>'１．正味財産増減・法人税計算'!C46</f>
        <v>仮科目３</v>
      </c>
      <c r="F50" s="237"/>
      <c r="G50" s="237"/>
      <c r="H50" s="237"/>
      <c r="I50" s="238"/>
      <c r="J50" s="239">
        <f>'１．正味財産増減・法人税計算'!D46</f>
        <v>0</v>
      </c>
      <c r="K50" s="239">
        <f>'１．正味財産増減・法人税計算'!E46</f>
        <v>0</v>
      </c>
      <c r="L50" s="239">
        <f>'１．正味財産増減・法人税計算'!F46</f>
        <v>0</v>
      </c>
      <c r="M50" s="239">
        <f>'１．正味財産増減・法人税計算'!G46</f>
        <v>0</v>
      </c>
      <c r="N50" s="239">
        <f>'１．正味財産増減・法人税計算'!H46</f>
        <v>0</v>
      </c>
      <c r="O50" s="239">
        <f>'１．正味財産増減・法人税計算'!I46</f>
        <v>0</v>
      </c>
      <c r="P50" s="239">
        <f>'１．正味財産増減・法人税計算'!J46</f>
        <v>0</v>
      </c>
      <c r="Q50" s="239">
        <f>'１．正味財産増減・法人税計算'!K46</f>
        <v>0</v>
      </c>
      <c r="R50" s="239">
        <f>'１．正味財産増減・法人税計算'!L46</f>
        <v>0</v>
      </c>
      <c r="S50" s="239">
        <f>'１．正味財産増減・法人税計算'!M46</f>
        <v>0</v>
      </c>
      <c r="T50" s="239"/>
      <c r="U50" s="239">
        <f t="shared" si="12"/>
        <v>0</v>
      </c>
      <c r="V50" s="12"/>
      <c r="W50" s="12" t="str">
        <f t="shared" si="13"/>
        <v>非表示</v>
      </c>
      <c r="X50" s="12"/>
      <c r="Y50" s="12"/>
      <c r="Z50" s="12"/>
      <c r="AA50" s="12"/>
      <c r="AB50" s="12"/>
      <c r="AC50" s="12"/>
    </row>
    <row r="51" spans="1:29" ht="17.25" hidden="1">
      <c r="A51" s="236"/>
      <c r="B51" s="237"/>
      <c r="C51" s="237"/>
      <c r="D51" s="237"/>
      <c r="E51" s="237" t="str">
        <f>'１．正味財産増減・法人税計算'!C47</f>
        <v>仮科目４</v>
      </c>
      <c r="F51" s="237"/>
      <c r="G51" s="237"/>
      <c r="H51" s="237"/>
      <c r="I51" s="238"/>
      <c r="J51" s="239">
        <f>'１．正味財産増減・法人税計算'!D47</f>
        <v>0</v>
      </c>
      <c r="K51" s="239">
        <f>'１．正味財産増減・法人税計算'!E47</f>
        <v>0</v>
      </c>
      <c r="L51" s="239">
        <f>'１．正味財産増減・法人税計算'!F47</f>
        <v>0</v>
      </c>
      <c r="M51" s="239">
        <f>'１．正味財産増減・法人税計算'!G47</f>
        <v>0</v>
      </c>
      <c r="N51" s="239">
        <f>'１．正味財産増減・法人税計算'!H47</f>
        <v>0</v>
      </c>
      <c r="O51" s="239">
        <f>'１．正味財産増減・法人税計算'!I47</f>
        <v>0</v>
      </c>
      <c r="P51" s="239">
        <f>'１．正味財産増減・法人税計算'!J47</f>
        <v>0</v>
      </c>
      <c r="Q51" s="239">
        <f>'１．正味財産増減・法人税計算'!K47</f>
        <v>0</v>
      </c>
      <c r="R51" s="239">
        <f>'１．正味財産増減・法人税計算'!L47</f>
        <v>0</v>
      </c>
      <c r="S51" s="239">
        <f>'１．正味財産増減・法人税計算'!M47</f>
        <v>0</v>
      </c>
      <c r="T51" s="239"/>
      <c r="U51" s="239">
        <f t="shared" si="12"/>
        <v>0</v>
      </c>
      <c r="V51" s="12"/>
      <c r="W51" s="12" t="str">
        <f t="shared" si="13"/>
        <v>非表示</v>
      </c>
      <c r="X51" s="12"/>
      <c r="Y51" s="12"/>
      <c r="Z51" s="12"/>
      <c r="AA51" s="12"/>
      <c r="AB51" s="12"/>
      <c r="AC51" s="12"/>
    </row>
    <row r="52" spans="1:29" ht="17.25" hidden="1">
      <c r="A52" s="236"/>
      <c r="B52" s="237"/>
      <c r="C52" s="237"/>
      <c r="D52" s="237"/>
      <c r="E52" s="237" t="str">
        <f>'１．正味財産増減・法人税計算'!C48</f>
        <v>仮科目５</v>
      </c>
      <c r="F52" s="237"/>
      <c r="G52" s="237"/>
      <c r="H52" s="237"/>
      <c r="I52" s="238"/>
      <c r="J52" s="239">
        <f>'１．正味財産増減・法人税計算'!D48</f>
        <v>0</v>
      </c>
      <c r="K52" s="239">
        <f>'１．正味財産増減・法人税計算'!E48</f>
        <v>0</v>
      </c>
      <c r="L52" s="239">
        <f>'１．正味財産増減・法人税計算'!F48</f>
        <v>0</v>
      </c>
      <c r="M52" s="239">
        <f>'１．正味財産増減・法人税計算'!G48</f>
        <v>0</v>
      </c>
      <c r="N52" s="239">
        <f>'１．正味財産増減・法人税計算'!H48</f>
        <v>0</v>
      </c>
      <c r="O52" s="239">
        <f>'１．正味財産増減・法人税計算'!I48</f>
        <v>0</v>
      </c>
      <c r="P52" s="239">
        <f>'１．正味財産増減・法人税計算'!J48</f>
        <v>0</v>
      </c>
      <c r="Q52" s="239">
        <f>'１．正味財産増減・法人税計算'!K48</f>
        <v>0</v>
      </c>
      <c r="R52" s="239">
        <f>'１．正味財産増減・法人税計算'!L48</f>
        <v>0</v>
      </c>
      <c r="S52" s="239">
        <f>'１．正味財産増減・法人税計算'!M48</f>
        <v>0</v>
      </c>
      <c r="T52" s="239"/>
      <c r="U52" s="239">
        <f t="shared" si="12"/>
        <v>0</v>
      </c>
      <c r="V52" s="12"/>
      <c r="W52" s="12" t="str">
        <f t="shared" si="13"/>
        <v>非表示</v>
      </c>
      <c r="X52" s="12"/>
      <c r="Y52" s="12"/>
      <c r="Z52" s="12"/>
      <c r="AA52" s="12"/>
      <c r="AB52" s="12"/>
      <c r="AC52" s="12"/>
    </row>
    <row r="53" spans="1:29" ht="17.25" hidden="1">
      <c r="A53" s="236"/>
      <c r="B53" s="237"/>
      <c r="C53" s="237"/>
      <c r="D53" s="237"/>
      <c r="E53" s="237" t="str">
        <f>'１．正味財産増減・法人税計算'!C49</f>
        <v>仮科目６</v>
      </c>
      <c r="F53" s="237"/>
      <c r="G53" s="237"/>
      <c r="H53" s="237"/>
      <c r="I53" s="238"/>
      <c r="J53" s="239">
        <f>'１．正味財産増減・法人税計算'!D49</f>
        <v>0</v>
      </c>
      <c r="K53" s="239">
        <f>'１．正味財産増減・法人税計算'!E49</f>
        <v>0</v>
      </c>
      <c r="L53" s="239">
        <f>'１．正味財産増減・法人税計算'!F49</f>
        <v>0</v>
      </c>
      <c r="M53" s="239">
        <f>'１．正味財産増減・法人税計算'!G49</f>
        <v>0</v>
      </c>
      <c r="N53" s="239">
        <f>'１．正味財産増減・法人税計算'!H49</f>
        <v>0</v>
      </c>
      <c r="O53" s="239">
        <f>'１．正味財産増減・法人税計算'!I49</f>
        <v>0</v>
      </c>
      <c r="P53" s="239">
        <f>'１．正味財産増減・法人税計算'!J49</f>
        <v>0</v>
      </c>
      <c r="Q53" s="239">
        <f>'１．正味財産増減・法人税計算'!K49</f>
        <v>0</v>
      </c>
      <c r="R53" s="239">
        <f>'１．正味財産増減・法人税計算'!L49</f>
        <v>0</v>
      </c>
      <c r="S53" s="239">
        <f>'１．正味財産増減・法人税計算'!M49</f>
        <v>0</v>
      </c>
      <c r="T53" s="239"/>
      <c r="U53" s="239">
        <f t="shared" si="12"/>
        <v>0</v>
      </c>
      <c r="V53" s="12"/>
      <c r="W53" s="12" t="str">
        <f t="shared" si="13"/>
        <v>非表示</v>
      </c>
      <c r="X53" s="12"/>
      <c r="Y53" s="12"/>
      <c r="Z53" s="12"/>
      <c r="AA53" s="12"/>
      <c r="AB53" s="12"/>
      <c r="AC53" s="12"/>
    </row>
    <row r="54" spans="1:29" s="12" customFormat="1" ht="17.25">
      <c r="A54" s="6"/>
      <c r="B54" s="7"/>
      <c r="C54" s="7"/>
      <c r="D54" s="7"/>
      <c r="E54" s="7" t="str">
        <f>'１．正味財産増減・法人税計算'!C50</f>
        <v>給与賞与手当</v>
      </c>
      <c r="F54" s="7"/>
      <c r="G54" s="7"/>
      <c r="H54" s="7"/>
      <c r="I54" s="8"/>
      <c r="J54" s="10">
        <f>'１．正味財産増減・法人税計算'!D50</f>
        <v>920228</v>
      </c>
      <c r="K54" s="10">
        <f>'１．正味財産増減・法人税計算'!E50</f>
        <v>300363</v>
      </c>
      <c r="L54" s="10">
        <f>'１．正味財産増減・法人税計算'!F50</f>
        <v>1786017</v>
      </c>
      <c r="M54" s="10">
        <f>'１．正味財産増減・法人税計算'!G50</f>
        <v>1072427</v>
      </c>
      <c r="N54" s="10">
        <f>'１．正味財産増減・法人税計算'!H50</f>
        <v>2555692</v>
      </c>
      <c r="O54" s="10">
        <f>'１．正味財産増減・法人税計算'!I50</f>
        <v>0</v>
      </c>
      <c r="P54" s="10">
        <f>'１．正味財産増減・法人税計算'!J50</f>
        <v>638745</v>
      </c>
      <c r="Q54" s="10">
        <f>'１．正味財産増減・法人税計算'!K50</f>
        <v>1502708</v>
      </c>
      <c r="R54" s="10">
        <f>'１．正味財産増減・法人税計算'!L50</f>
        <v>3825099</v>
      </c>
      <c r="S54" s="10">
        <f>'１．正味財産増減・法人税計算'!M50</f>
        <v>378940</v>
      </c>
      <c r="T54" s="10"/>
      <c r="U54" s="10">
        <f t="shared" si="12"/>
        <v>12980219</v>
      </c>
      <c r="V54" s="1"/>
      <c r="W54" s="12" t="str">
        <f t="shared" si="13"/>
        <v>表示</v>
      </c>
      <c r="X54" s="1"/>
      <c r="Y54" s="1"/>
      <c r="Z54" s="1"/>
      <c r="AA54" s="1"/>
      <c r="AB54" s="1"/>
      <c r="AC54" s="1"/>
    </row>
    <row r="55" spans="1:29" ht="17.25">
      <c r="A55" s="6"/>
      <c r="B55" s="7"/>
      <c r="C55" s="7"/>
      <c r="D55" s="7"/>
      <c r="E55" s="7" t="str">
        <f>'１．正味財産増減・法人税計算'!C51</f>
        <v>退職給付費用</v>
      </c>
      <c r="F55" s="7"/>
      <c r="G55" s="7"/>
      <c r="H55" s="7"/>
      <c r="I55" s="8"/>
      <c r="J55" s="10">
        <f>'１．正味財産増減・法人税計算'!D51</f>
        <v>42100</v>
      </c>
      <c r="K55" s="10">
        <f>'１．正味財産増減・法人税計算'!E51</f>
        <v>21050</v>
      </c>
      <c r="L55" s="10">
        <f>'１．正味財産増減・法人税計算'!F51</f>
        <v>66380</v>
      </c>
      <c r="M55" s="10">
        <f>'１．正味財産増減・法人税計算'!G51</f>
        <v>43000</v>
      </c>
      <c r="N55" s="10">
        <f>'１．正味財産増減・法人税計算'!H51</f>
        <v>128550</v>
      </c>
      <c r="O55" s="10">
        <f>'１．正味財産増減・法人税計算'!I51</f>
        <v>0</v>
      </c>
      <c r="P55" s="10">
        <f>'１．正味財産増減・法人税計算'!J51</f>
        <v>0</v>
      </c>
      <c r="Q55" s="10">
        <f>'１．正味財産増減・法人税計算'!K51</f>
        <v>0</v>
      </c>
      <c r="R55" s="10">
        <f>'１．正味財産増減・法人税計算'!L51</f>
        <v>155770</v>
      </c>
      <c r="S55" s="10">
        <f>'１．正味財産増減・法人税計算'!M51</f>
        <v>0</v>
      </c>
      <c r="T55" s="10"/>
      <c r="U55" s="10">
        <f t="shared" si="12"/>
        <v>456850</v>
      </c>
      <c r="W55" s="12" t="str">
        <f t="shared" si="13"/>
        <v>表示</v>
      </c>
    </row>
    <row r="56" spans="1:29" ht="17.25">
      <c r="A56" s="6"/>
      <c r="B56" s="7"/>
      <c r="C56" s="7"/>
      <c r="D56" s="7"/>
      <c r="E56" s="7" t="str">
        <f>'１．正味財産増減・法人税計算'!C52</f>
        <v>社会保険・福利厚生費</v>
      </c>
      <c r="F56" s="7"/>
      <c r="G56" s="7"/>
      <c r="H56" s="7"/>
      <c r="I56" s="8"/>
      <c r="J56" s="10">
        <f>'１．正味財産増減・法人税計算'!D52</f>
        <v>166476</v>
      </c>
      <c r="K56" s="10">
        <f>'１．正味財産増減・法人税計算'!E52</f>
        <v>52550</v>
      </c>
      <c r="L56" s="10">
        <f>'１．正味財産増減・法人税計算'!F52</f>
        <v>337495</v>
      </c>
      <c r="M56" s="10">
        <f>'１．正味財産増減・法人税計算'!G52</f>
        <v>215993</v>
      </c>
      <c r="N56" s="10">
        <f>'１．正味財産増減・法人税計算'!H52</f>
        <v>495062</v>
      </c>
      <c r="O56" s="10">
        <f>'１．正味財産増減・法人税計算'!I52</f>
        <v>1271</v>
      </c>
      <c r="P56" s="10">
        <f>'１．正味財産増減・法人税計算'!J52</f>
        <v>110796</v>
      </c>
      <c r="Q56" s="10">
        <f>'１．正味財産増減・法人税計算'!K52</f>
        <v>264631</v>
      </c>
      <c r="R56" s="10">
        <f>'１．正味財産増減・法人税計算'!L52</f>
        <v>674288</v>
      </c>
      <c r="S56" s="10">
        <f>'１．正味財産増減・法人税計算'!M52</f>
        <v>0</v>
      </c>
      <c r="T56" s="10"/>
      <c r="U56" s="10">
        <f t="shared" si="12"/>
        <v>2318562</v>
      </c>
      <c r="W56" s="12" t="str">
        <f t="shared" si="13"/>
        <v>表示</v>
      </c>
    </row>
    <row r="57" spans="1:29" ht="17.25">
      <c r="A57" s="6"/>
      <c r="B57" s="7"/>
      <c r="C57" s="7"/>
      <c r="D57" s="7"/>
      <c r="E57" s="7" t="str">
        <f>'１．正味財産増減・法人税計算'!C53</f>
        <v>旅費交通費</v>
      </c>
      <c r="F57" s="7"/>
      <c r="G57" s="7"/>
      <c r="H57" s="7"/>
      <c r="I57" s="8"/>
      <c r="J57" s="10">
        <f>'１．正味財産増減・法人税計算'!D53</f>
        <v>242784</v>
      </c>
      <c r="K57" s="10">
        <f>'１．正味財産増減・法人税計算'!E53</f>
        <v>15718</v>
      </c>
      <c r="L57" s="10">
        <f>'１．正味財産増減・法人税計算'!F53</f>
        <v>1139078</v>
      </c>
      <c r="M57" s="10">
        <f>'１．正味財産増減・法人税計算'!G53</f>
        <v>2655138</v>
      </c>
      <c r="N57" s="10">
        <f>'１．正味財産増減・法人税計算'!H53</f>
        <v>132028</v>
      </c>
      <c r="O57" s="10">
        <f>'１．正味財産増減・法人税計算'!I53</f>
        <v>0</v>
      </c>
      <c r="P57" s="10">
        <f>'１．正味財産増減・法人税計算'!J53</f>
        <v>40372</v>
      </c>
      <c r="Q57" s="10">
        <f>'１．正味財産増減・法人税計算'!K53</f>
        <v>270446</v>
      </c>
      <c r="R57" s="10">
        <f>'１．正味財産増減・法人税計算'!L53</f>
        <v>3071199</v>
      </c>
      <c r="S57" s="10">
        <f>'１．正味財産増減・法人税計算'!M53</f>
        <v>166050</v>
      </c>
      <c r="T57" s="10"/>
      <c r="U57" s="10">
        <f t="shared" si="12"/>
        <v>7732813</v>
      </c>
      <c r="V57" s="12"/>
      <c r="W57" s="12" t="str">
        <f t="shared" si="13"/>
        <v>表示</v>
      </c>
      <c r="X57" s="12"/>
      <c r="Y57" s="12"/>
      <c r="Z57" s="12"/>
      <c r="AA57" s="12"/>
      <c r="AB57" s="12"/>
      <c r="AC57" s="12"/>
    </row>
    <row r="58" spans="1:29" s="12" customFormat="1" ht="17.25">
      <c r="A58" s="6"/>
      <c r="B58" s="7"/>
      <c r="C58" s="7"/>
      <c r="D58" s="7"/>
      <c r="E58" s="7" t="str">
        <f>'１．正味財産増減・法人税計算'!C54</f>
        <v>通信費</v>
      </c>
      <c r="F58" s="7"/>
      <c r="G58" s="7"/>
      <c r="H58" s="7"/>
      <c r="I58" s="8"/>
      <c r="J58" s="10">
        <f>'１．正味財産増減・法人税計算'!D54</f>
        <v>12713</v>
      </c>
      <c r="K58" s="10">
        <f>'１．正味財産増減・法人税計算'!E54</f>
        <v>2543</v>
      </c>
      <c r="L58" s="10">
        <f>'１．正味財産増減・法人税計算'!F54</f>
        <v>54388</v>
      </c>
      <c r="M58" s="10">
        <f>'１．正味財産増減・法人税計算'!G54</f>
        <v>19263</v>
      </c>
      <c r="N58" s="10">
        <f>'１．正味財産増減・法人税計算'!H54</f>
        <v>64051</v>
      </c>
      <c r="O58" s="10">
        <f>'１．正味財産増減・法人税計算'!I54</f>
        <v>2543</v>
      </c>
      <c r="P58" s="10">
        <f>'１．正味財産増減・法人税計算'!J54</f>
        <v>16650</v>
      </c>
      <c r="Q58" s="10">
        <f>'１．正味財産増減・法人税計算'!K54</f>
        <v>56433</v>
      </c>
      <c r="R58" s="10">
        <f>'１．正味財産増減・法人税計算'!L54</f>
        <v>319900</v>
      </c>
      <c r="S58" s="10">
        <f>'１．正味財産増減・法人税計算'!M54</f>
        <v>10637</v>
      </c>
      <c r="T58" s="10"/>
      <c r="U58" s="10">
        <f t="shared" si="12"/>
        <v>559121</v>
      </c>
      <c r="V58" s="1"/>
      <c r="W58" s="12" t="str">
        <f t="shared" si="13"/>
        <v>表示</v>
      </c>
      <c r="X58" s="1"/>
      <c r="Y58" s="1"/>
      <c r="Z58" s="1"/>
      <c r="AA58" s="1"/>
      <c r="AB58" s="1"/>
      <c r="AC58" s="1"/>
    </row>
    <row r="59" spans="1:29" s="12" customFormat="1" ht="17.25">
      <c r="A59" s="6"/>
      <c r="B59" s="7"/>
      <c r="C59" s="7"/>
      <c r="D59" s="7"/>
      <c r="E59" s="7" t="str">
        <f>'１．正味財産増減・法人税計算'!C55</f>
        <v>支払手数料</v>
      </c>
      <c r="F59" s="7"/>
      <c r="G59" s="7"/>
      <c r="H59" s="7"/>
      <c r="I59" s="8"/>
      <c r="J59" s="10">
        <f>'１．正味財産増減・法人税計算'!D55</f>
        <v>11491</v>
      </c>
      <c r="K59" s="10">
        <f>'１．正味財産増減・法人税計算'!E55</f>
        <v>1542</v>
      </c>
      <c r="L59" s="10">
        <f>'１．正味財産増減・法人税計算'!F55</f>
        <v>51741</v>
      </c>
      <c r="M59" s="10">
        <f>'１．正味財産増減・法人税計算'!G55</f>
        <v>30452</v>
      </c>
      <c r="N59" s="10">
        <f>'１．正味財産増減・法人税計算'!H55</f>
        <v>23643</v>
      </c>
      <c r="O59" s="10">
        <f>'１．正味財産増減・法人税計算'!I55</f>
        <v>516598</v>
      </c>
      <c r="P59" s="10">
        <f>'１．正味財産増減・法人税計算'!J55</f>
        <v>12493</v>
      </c>
      <c r="Q59" s="10">
        <f>'１．正味財産増減・法人税計算'!K55</f>
        <v>19233</v>
      </c>
      <c r="R59" s="10">
        <f>'１．正味財産増減・法人税計算'!L55</f>
        <v>106212</v>
      </c>
      <c r="S59" s="10">
        <f>'１．正味財産増減・法人税計算'!M55</f>
        <v>7716</v>
      </c>
      <c r="T59" s="10"/>
      <c r="U59" s="10">
        <f t="shared" ref="U59:U90" si="14">SUM(J59:T59)</f>
        <v>781121</v>
      </c>
      <c r="V59" s="1"/>
      <c r="W59" s="12" t="str">
        <f t="shared" si="13"/>
        <v>表示</v>
      </c>
      <c r="X59" s="1"/>
      <c r="Y59" s="1"/>
      <c r="Z59" s="1"/>
      <c r="AA59" s="1"/>
      <c r="AB59" s="1"/>
      <c r="AC59" s="1"/>
    </row>
    <row r="60" spans="1:29" ht="17.25">
      <c r="A60" s="6"/>
      <c r="B60" s="7"/>
      <c r="C60" s="7"/>
      <c r="D60" s="7"/>
      <c r="E60" s="7" t="str">
        <f>'１．正味財産増減・法人税計算'!C56</f>
        <v>ホームページ更新費</v>
      </c>
      <c r="F60" s="7"/>
      <c r="G60" s="7"/>
      <c r="H60" s="7"/>
      <c r="I60" s="8"/>
      <c r="J60" s="10">
        <f>'１．正味財産増減・法人税計算'!D56</f>
        <v>24759</v>
      </c>
      <c r="K60" s="10">
        <f>'１．正味財産増減・法人税計算'!E56</f>
        <v>4952</v>
      </c>
      <c r="L60" s="10">
        <f>'１．正味財産増減・法人税計算'!F56</f>
        <v>54470</v>
      </c>
      <c r="M60" s="10">
        <f>'１．正味財産増減・法人税計算'!G56</f>
        <v>34663</v>
      </c>
      <c r="N60" s="10">
        <f>'１．正味財産増減・法人税計算'!H56</f>
        <v>69325</v>
      </c>
      <c r="O60" s="10">
        <f>'１．正味財産増減・法人税計算'!I56</f>
        <v>4952</v>
      </c>
      <c r="P60" s="10">
        <f>'１．正味財産増減・法人税計算'!J56</f>
        <v>29711</v>
      </c>
      <c r="Q60" s="10">
        <f>'１．正味財産増減・法人税計算'!K56</f>
        <v>54470</v>
      </c>
      <c r="R60" s="10">
        <f>'１．正味財産増減・法人税計算'!L56</f>
        <v>113891</v>
      </c>
      <c r="S60" s="10">
        <f>'１．正味財産増減・法人税計算'!M56</f>
        <v>0</v>
      </c>
      <c r="T60" s="10"/>
      <c r="U60" s="10">
        <f t="shared" si="14"/>
        <v>391193</v>
      </c>
      <c r="V60" s="12"/>
      <c r="W60" s="12" t="str">
        <f t="shared" si="13"/>
        <v>表示</v>
      </c>
      <c r="X60" s="12"/>
      <c r="Y60" s="12"/>
      <c r="Z60" s="12"/>
      <c r="AA60" s="12"/>
      <c r="AB60" s="12"/>
      <c r="AC60" s="12"/>
    </row>
    <row r="61" spans="1:29" s="12" customFormat="1" ht="17.25">
      <c r="A61" s="6"/>
      <c r="B61" s="7"/>
      <c r="C61" s="7"/>
      <c r="D61" s="7"/>
      <c r="E61" s="7" t="str">
        <f>'１．正味財産増減・法人税計算'!C57</f>
        <v>事務用消耗品費</v>
      </c>
      <c r="F61" s="7"/>
      <c r="G61" s="7"/>
      <c r="H61" s="7"/>
      <c r="I61" s="8"/>
      <c r="J61" s="10">
        <f>'１．正味財産増減・法人税計算'!D57</f>
        <v>10836</v>
      </c>
      <c r="K61" s="10">
        <f>'１．正味財産増減・法人税計算'!E57</f>
        <v>2167</v>
      </c>
      <c r="L61" s="10">
        <f>'１．正味財産増減・法人税計算'!F57</f>
        <v>23840</v>
      </c>
      <c r="M61" s="10">
        <f>'１．正味財産増減・法人税計算'!G57</f>
        <v>15171</v>
      </c>
      <c r="N61" s="10">
        <f>'１．正味財産増減・法人税計算'!H57</f>
        <v>30341</v>
      </c>
      <c r="O61" s="10">
        <f>'１．正味財産増減・法人税計算'!I57</f>
        <v>2167</v>
      </c>
      <c r="P61" s="10">
        <f>'１．正味財産増減・法人税計算'!J57</f>
        <v>13003</v>
      </c>
      <c r="Q61" s="10">
        <f>'１．正味財産増減・法人税計算'!K57</f>
        <v>79180</v>
      </c>
      <c r="R61" s="10">
        <f>'１．正味財産増減・法人税計算'!L57</f>
        <v>51206</v>
      </c>
      <c r="S61" s="10">
        <f>'１．正味財産増減・法人税計算'!M57</f>
        <v>0</v>
      </c>
      <c r="T61" s="10"/>
      <c r="U61" s="10">
        <f t="shared" si="14"/>
        <v>227911</v>
      </c>
      <c r="W61" s="12" t="str">
        <f t="shared" si="13"/>
        <v>表示</v>
      </c>
    </row>
    <row r="62" spans="1:29" s="12" customFormat="1" ht="17.25">
      <c r="A62" s="6"/>
      <c r="B62" s="7"/>
      <c r="C62" s="7"/>
      <c r="D62" s="7"/>
      <c r="E62" s="7" t="str">
        <f>'１．正味財産増減・法人税計算'!C58</f>
        <v>印刷製本費</v>
      </c>
      <c r="F62" s="7"/>
      <c r="G62" s="7"/>
      <c r="H62" s="7"/>
      <c r="I62" s="8"/>
      <c r="J62" s="10">
        <f>'１．正味財産増減・法人税計算'!D58</f>
        <v>35226</v>
      </c>
      <c r="K62" s="10">
        <f>'１．正味財産増減・法人税計算'!E58</f>
        <v>7045</v>
      </c>
      <c r="L62" s="10">
        <f>'１．正味財産増減・法人税計算'!F58</f>
        <v>343548</v>
      </c>
      <c r="M62" s="10">
        <f>'１．正味財産増減・法人税計算'!G58</f>
        <v>49316</v>
      </c>
      <c r="N62" s="10">
        <f>'１．正味財産増減・法人税計算'!H58</f>
        <v>1247103</v>
      </c>
      <c r="O62" s="10">
        <f>'１．正味財産増減・法人税計算'!I58</f>
        <v>7045</v>
      </c>
      <c r="P62" s="10">
        <f>'１．正味財産増減・法人税計算'!J58</f>
        <v>42271</v>
      </c>
      <c r="Q62" s="10">
        <f>'１．正味財産増減・法人税計算'!K58</f>
        <v>77496</v>
      </c>
      <c r="R62" s="10">
        <f>'１．正味財産増減・法人税計算'!L58</f>
        <v>330269</v>
      </c>
      <c r="S62" s="10">
        <f>'１．正味財産増減・法人税計算'!M58</f>
        <v>92146</v>
      </c>
      <c r="T62" s="10"/>
      <c r="U62" s="10">
        <f t="shared" si="14"/>
        <v>2231465</v>
      </c>
      <c r="W62" s="12" t="str">
        <f t="shared" si="13"/>
        <v>表示</v>
      </c>
    </row>
    <row r="63" spans="1:29" s="12" customFormat="1" ht="17.25">
      <c r="A63" s="6"/>
      <c r="B63" s="7"/>
      <c r="C63" s="7"/>
      <c r="D63" s="7"/>
      <c r="E63" s="7" t="str">
        <f>'１．正味財産増減・法人税計算'!C59</f>
        <v>事務局借室料</v>
      </c>
      <c r="F63" s="7"/>
      <c r="G63" s="7"/>
      <c r="H63" s="7"/>
      <c r="I63" s="8"/>
      <c r="J63" s="10">
        <f>'１．正味財産増減・法人税計算'!D59</f>
        <v>216553</v>
      </c>
      <c r="K63" s="10">
        <f>'１．正味財産増減・法人税計算'!E59</f>
        <v>43311</v>
      </c>
      <c r="L63" s="10">
        <f>'１．正味財産増減・法人税計算'!F59</f>
        <v>476416</v>
      </c>
      <c r="M63" s="10">
        <f>'１．正味財産増減・法人税計算'!G59</f>
        <v>303174</v>
      </c>
      <c r="N63" s="10">
        <f>'１．正味財産増減・法人税計算'!H59</f>
        <v>606348</v>
      </c>
      <c r="O63" s="10">
        <f>'１．正味財産増減・法人税計算'!I59</f>
        <v>43311</v>
      </c>
      <c r="P63" s="10">
        <f>'１．正味財産増減・法人税計算'!J59</f>
        <v>259863</v>
      </c>
      <c r="Q63" s="10">
        <f>'１．正味財産増減・法人税計算'!K59</f>
        <v>476416</v>
      </c>
      <c r="R63" s="10">
        <f>'１．正味財産増減・法人税計算'!L59</f>
        <v>996143</v>
      </c>
      <c r="S63" s="10">
        <f>'１．正味財産増減・法人税計算'!M59</f>
        <v>0</v>
      </c>
      <c r="T63" s="10"/>
      <c r="U63" s="10">
        <f t="shared" si="14"/>
        <v>3421535</v>
      </c>
      <c r="V63" s="1"/>
      <c r="W63" s="12" t="str">
        <f t="shared" si="13"/>
        <v>表示</v>
      </c>
      <c r="X63" s="1"/>
      <c r="Y63" s="1"/>
      <c r="Z63" s="1"/>
      <c r="AA63" s="1"/>
      <c r="AB63" s="1"/>
      <c r="AC63" s="1"/>
    </row>
    <row r="64" spans="1:29" ht="17.25">
      <c r="A64" s="6"/>
      <c r="B64" s="7"/>
      <c r="C64" s="7"/>
      <c r="D64" s="7"/>
      <c r="E64" s="7" t="str">
        <f>'１．正味財産増減・法人税計算'!C60</f>
        <v>借室附帯費</v>
      </c>
      <c r="F64" s="7"/>
      <c r="G64" s="7"/>
      <c r="H64" s="7"/>
      <c r="I64" s="8"/>
      <c r="J64" s="10">
        <f>'１．正味財産増減・法人税計算'!D60</f>
        <v>12072</v>
      </c>
      <c r="K64" s="10">
        <f>'１．正味財産増減・法人税計算'!E60</f>
        <v>2414</v>
      </c>
      <c r="L64" s="10">
        <f>'１．正味財産増減・法人税計算'!F60</f>
        <v>26558</v>
      </c>
      <c r="M64" s="10">
        <f>'１．正味財産増減・法人税計算'!G60</f>
        <v>16901</v>
      </c>
      <c r="N64" s="10">
        <f>'１．正味財産増減・法人税計算'!H60</f>
        <v>33802</v>
      </c>
      <c r="O64" s="10">
        <f>'１．正味財産増減・法人税計算'!I60</f>
        <v>2414</v>
      </c>
      <c r="P64" s="10">
        <f>'１．正味財産増減・法人税計算'!J60</f>
        <v>14486</v>
      </c>
      <c r="Q64" s="10">
        <f>'１．正味財産増減・法人税計算'!K60</f>
        <v>26558</v>
      </c>
      <c r="R64" s="10">
        <f>'１．正味財産増減・法人税計算'!L60</f>
        <v>55531</v>
      </c>
      <c r="S64" s="10">
        <f>'１．正味財産増減・法人税計算'!M60</f>
        <v>0</v>
      </c>
      <c r="T64" s="10"/>
      <c r="U64" s="10">
        <f t="shared" si="14"/>
        <v>190736</v>
      </c>
      <c r="W64" s="12" t="str">
        <f t="shared" si="13"/>
        <v>表示</v>
      </c>
    </row>
    <row r="65" spans="1:29" ht="17.25" hidden="1">
      <c r="A65" s="236"/>
      <c r="B65" s="237"/>
      <c r="C65" s="237"/>
      <c r="D65" s="237"/>
      <c r="E65" s="237" t="str">
        <f>'１．正味財産増減・法人税計算'!C61</f>
        <v>賃借料</v>
      </c>
      <c r="F65" s="237"/>
      <c r="G65" s="237"/>
      <c r="H65" s="237"/>
      <c r="I65" s="238"/>
      <c r="J65" s="239">
        <f>'１．正味財産増減・法人税計算'!D61</f>
        <v>0</v>
      </c>
      <c r="K65" s="239">
        <f>'１．正味財産増減・法人税計算'!E61</f>
        <v>0</v>
      </c>
      <c r="L65" s="239">
        <f>'１．正味財産増減・法人税計算'!F61</f>
        <v>0</v>
      </c>
      <c r="M65" s="239">
        <f>'１．正味財産増減・法人税計算'!G61</f>
        <v>0</v>
      </c>
      <c r="N65" s="239">
        <f>'１．正味財産増減・法人税計算'!H61</f>
        <v>0</v>
      </c>
      <c r="O65" s="239">
        <f>'１．正味財産増減・法人税計算'!I61</f>
        <v>0</v>
      </c>
      <c r="P65" s="239">
        <f>'１．正味財産増減・法人税計算'!J61</f>
        <v>0</v>
      </c>
      <c r="Q65" s="239">
        <f>'１．正味財産増減・法人税計算'!K61</f>
        <v>0</v>
      </c>
      <c r="R65" s="239">
        <f>'１．正味財産増減・法人税計算'!L61</f>
        <v>0</v>
      </c>
      <c r="S65" s="239">
        <f>'１．正味財産増減・法人税計算'!M61</f>
        <v>0</v>
      </c>
      <c r="T65" s="239"/>
      <c r="U65" s="239">
        <f t="shared" si="14"/>
        <v>0</v>
      </c>
      <c r="V65" s="12"/>
      <c r="W65" s="12" t="str">
        <f t="shared" si="13"/>
        <v>非表示</v>
      </c>
      <c r="X65" s="12"/>
      <c r="Y65" s="12"/>
      <c r="Z65" s="12"/>
      <c r="AA65" s="12"/>
      <c r="AB65" s="12"/>
      <c r="AC65" s="12"/>
    </row>
    <row r="66" spans="1:29" s="12" customFormat="1" ht="17.25">
      <c r="A66" s="6"/>
      <c r="B66" s="7"/>
      <c r="C66" s="7"/>
      <c r="D66" s="7"/>
      <c r="E66" s="7" t="str">
        <f>'１．正味財産増減・法人税計算'!C62</f>
        <v>減価償却費</v>
      </c>
      <c r="F66" s="7"/>
      <c r="G66" s="7"/>
      <c r="H66" s="7"/>
      <c r="I66" s="8"/>
      <c r="J66" s="10">
        <f>'１．正味財産増減・法人税計算'!D62</f>
        <v>65926</v>
      </c>
      <c r="K66" s="10">
        <f>'１．正味財産増減・法人税計算'!E62</f>
        <v>13185</v>
      </c>
      <c r="L66" s="10">
        <f>'１．正味財産増減・法人税計算'!F62</f>
        <v>145037</v>
      </c>
      <c r="M66" s="10">
        <f>'１．正味財産増減・法人税計算'!G62</f>
        <v>92297</v>
      </c>
      <c r="N66" s="10">
        <f>'１．正味財産増減・法人税計算'!H62</f>
        <v>184593</v>
      </c>
      <c r="O66" s="10">
        <f>'１．正味財産増減・法人税計算'!I62</f>
        <v>13185</v>
      </c>
      <c r="P66" s="10">
        <f>'１．正味財産増減・法人税計算'!J62</f>
        <v>79111</v>
      </c>
      <c r="Q66" s="10">
        <f>'１．正味財産増減・法人税計算'!K62</f>
        <v>145037</v>
      </c>
      <c r="R66" s="10">
        <f>'１．正味財産増減・法人税計算'!L62</f>
        <v>303260</v>
      </c>
      <c r="S66" s="10">
        <f>'１．正味財産増減・法人税計算'!M62</f>
        <v>0</v>
      </c>
      <c r="T66" s="10"/>
      <c r="U66" s="10">
        <f t="shared" si="14"/>
        <v>1041631</v>
      </c>
      <c r="W66" s="12" t="str">
        <f t="shared" si="13"/>
        <v>表示</v>
      </c>
    </row>
    <row r="67" spans="1:29" s="12" customFormat="1" ht="17.25">
      <c r="A67" s="6"/>
      <c r="B67" s="7"/>
      <c r="C67" s="7"/>
      <c r="D67" s="7"/>
      <c r="E67" s="7" t="str">
        <f>'１．正味財産増減・法人税計算'!C63</f>
        <v>事務用機械借用料</v>
      </c>
      <c r="F67" s="7"/>
      <c r="G67" s="7"/>
      <c r="H67" s="7"/>
      <c r="I67" s="8"/>
      <c r="J67" s="10">
        <f>'１．正味財産増減・法人税計算'!D63</f>
        <v>46281</v>
      </c>
      <c r="K67" s="10">
        <f>'１．正味財産増減・法人税計算'!E63</f>
        <v>9256</v>
      </c>
      <c r="L67" s="10">
        <f>'１．正味財産増減・法人税計算'!F63</f>
        <v>122600</v>
      </c>
      <c r="M67" s="10">
        <f>'１．正味財産増減・法人税計算'!G63</f>
        <v>66953</v>
      </c>
      <c r="N67" s="10">
        <f>'１．正味財産増減・法人税計算'!H63</f>
        <v>129587</v>
      </c>
      <c r="O67" s="10">
        <f>'１．正味財産増減・法人税計算'!I63</f>
        <v>9256</v>
      </c>
      <c r="P67" s="10">
        <f>'１．正味財産増減・法人税計算'!J63</f>
        <v>62449</v>
      </c>
      <c r="Q67" s="10">
        <f>'１．正味財産増減・法人税計算'!K63</f>
        <v>101818</v>
      </c>
      <c r="R67" s="10">
        <f>'１．正味財産増減・法人税計算'!L63</f>
        <v>508209</v>
      </c>
      <c r="S67" s="10">
        <f>'１．正味財産増減・法人税計算'!M63</f>
        <v>1080</v>
      </c>
      <c r="T67" s="10"/>
      <c r="U67" s="10">
        <f t="shared" si="14"/>
        <v>1057489</v>
      </c>
      <c r="W67" s="12" t="str">
        <f t="shared" si="13"/>
        <v>表示</v>
      </c>
    </row>
    <row r="68" spans="1:29" s="12" customFormat="1" ht="17.25">
      <c r="A68" s="6"/>
      <c r="B68" s="7"/>
      <c r="C68" s="7"/>
      <c r="D68" s="7"/>
      <c r="E68" s="7" t="str">
        <f>'１．正味財産増減・法人税計算'!C64</f>
        <v>什器備品費</v>
      </c>
      <c r="F68" s="7"/>
      <c r="G68" s="7"/>
      <c r="H68" s="7"/>
      <c r="I68" s="8"/>
      <c r="J68" s="10">
        <f>'１．正味財産増減・法人税計算'!D64</f>
        <v>3773</v>
      </c>
      <c r="K68" s="10">
        <f>'１．正味財産増減・法人税計算'!E64</f>
        <v>755</v>
      </c>
      <c r="L68" s="10">
        <f>'１．正味財産増減・法人税計算'!F64</f>
        <v>8300</v>
      </c>
      <c r="M68" s="10">
        <f>'１．正味財産増減・法人税計算'!G64</f>
        <v>5282</v>
      </c>
      <c r="N68" s="10">
        <f>'１．正味財産増減・法人税計算'!H64</f>
        <v>10563</v>
      </c>
      <c r="O68" s="10">
        <f>'１．正味財産増減・法人税計算'!I64</f>
        <v>755</v>
      </c>
      <c r="P68" s="10">
        <f>'１．正味財産増減・法人税計算'!J64</f>
        <v>4527</v>
      </c>
      <c r="Q68" s="10">
        <f>'１．正味財産増減・法人税計算'!K64</f>
        <v>8300</v>
      </c>
      <c r="R68" s="10">
        <f>'１．正味財産増減・法人税計算'!L64</f>
        <v>81410</v>
      </c>
      <c r="S68" s="10">
        <f>'１．正味財産増減・法人税計算'!M64</f>
        <v>0</v>
      </c>
      <c r="T68" s="10"/>
      <c r="U68" s="10">
        <f t="shared" si="14"/>
        <v>123665</v>
      </c>
      <c r="W68" s="12" t="str">
        <f t="shared" ref="W68:W99" si="15">IF(AND(E68&lt;&gt;"",U68=0),"非表示","表示")</f>
        <v>表示</v>
      </c>
    </row>
    <row r="69" spans="1:29" s="12" customFormat="1" ht="17.25">
      <c r="A69" s="6"/>
      <c r="B69" s="7"/>
      <c r="C69" s="7"/>
      <c r="D69" s="7"/>
      <c r="E69" s="7" t="str">
        <f>'１．正味財産増減・法人税計算'!C65</f>
        <v>図書資料費</v>
      </c>
      <c r="F69" s="7"/>
      <c r="G69" s="7"/>
      <c r="H69" s="7"/>
      <c r="I69" s="8"/>
      <c r="J69" s="10">
        <f>'１．正味財産増減・法人税計算'!D65</f>
        <v>0</v>
      </c>
      <c r="K69" s="10">
        <f>'１．正味財産増減・法人税計算'!E65</f>
        <v>0</v>
      </c>
      <c r="L69" s="10">
        <f>'１．正味財産増減・法人税計算'!F65</f>
        <v>0</v>
      </c>
      <c r="M69" s="10">
        <f>'１．正味財産増減・法人税計算'!G65</f>
        <v>7386</v>
      </c>
      <c r="N69" s="10">
        <f>'１．正味財産増減・法人税計算'!H65</f>
        <v>0</v>
      </c>
      <c r="O69" s="10">
        <f>'１．正味財産増減・法人税計算'!I65</f>
        <v>0</v>
      </c>
      <c r="P69" s="10">
        <f>'１．正味財産増減・法人税計算'!J65</f>
        <v>0</v>
      </c>
      <c r="Q69" s="10">
        <f>'１．正味財産増減・法人税計算'!K65</f>
        <v>0</v>
      </c>
      <c r="R69" s="10">
        <f>'１．正味財産増減・法人税計算'!L65</f>
        <v>3240</v>
      </c>
      <c r="S69" s="10">
        <f>'１．正味財産増減・法人税計算'!M65</f>
        <v>0</v>
      </c>
      <c r="T69" s="10"/>
      <c r="U69" s="10">
        <f t="shared" si="14"/>
        <v>10626</v>
      </c>
      <c r="W69" s="12" t="str">
        <f t="shared" si="15"/>
        <v>表示</v>
      </c>
    </row>
    <row r="70" spans="1:29" s="12" customFormat="1" ht="17.25">
      <c r="A70" s="6"/>
      <c r="B70" s="7"/>
      <c r="C70" s="7"/>
      <c r="D70" s="7"/>
      <c r="E70" s="7" t="str">
        <f>'１．正味財産増減・法人税計算'!C66</f>
        <v>租税公課</v>
      </c>
      <c r="F70" s="7"/>
      <c r="G70" s="7"/>
      <c r="H70" s="7"/>
      <c r="I70" s="8"/>
      <c r="J70" s="10">
        <f>'１．正味財産増減・法人税計算'!D66</f>
        <v>0</v>
      </c>
      <c r="K70" s="10">
        <f>'１．正味財産増減・法人税計算'!E66</f>
        <v>0</v>
      </c>
      <c r="L70" s="10">
        <f>'１．正味財産増減・法人税計算'!F66</f>
        <v>56861</v>
      </c>
      <c r="M70" s="10">
        <f>'１．正味財産増減・法人税計算'!G66</f>
        <v>0</v>
      </c>
      <c r="N70" s="10">
        <f>'１．正味財産増減・法人税計算'!H66</f>
        <v>16246</v>
      </c>
      <c r="O70" s="10">
        <f>'１．正味財産増減・法人税計算'!I66</f>
        <v>40615</v>
      </c>
      <c r="P70" s="10">
        <f>'１．正味財産増減・法人税計算'!J66</f>
        <v>16246</v>
      </c>
      <c r="Q70" s="10">
        <f>'１．正味財産増減・法人税計算'!K66</f>
        <v>0</v>
      </c>
      <c r="R70" s="10">
        <f>'１．正味財産増減・法人税計算'!L66</f>
        <v>625871</v>
      </c>
      <c r="S70" s="10">
        <f>'１．正味財産増減・法人税計算'!M66</f>
        <v>0</v>
      </c>
      <c r="T70" s="10"/>
      <c r="U70" s="10">
        <f t="shared" si="14"/>
        <v>755839</v>
      </c>
      <c r="W70" s="12" t="str">
        <f t="shared" si="15"/>
        <v>表示</v>
      </c>
    </row>
    <row r="71" spans="1:29" s="12" customFormat="1" ht="17.25">
      <c r="A71" s="6"/>
      <c r="B71" s="7"/>
      <c r="C71" s="7"/>
      <c r="D71" s="7"/>
      <c r="E71" s="7" t="str">
        <f>'１．正味財産増減・法人税計算'!C67</f>
        <v>業務委託費</v>
      </c>
      <c r="F71" s="7"/>
      <c r="G71" s="7"/>
      <c r="H71" s="7"/>
      <c r="I71" s="8"/>
      <c r="J71" s="10">
        <f>'１．正味財産増減・法人税計算'!D67</f>
        <v>0</v>
      </c>
      <c r="K71" s="10">
        <f>'１．正味財産増減・法人税計算'!E67</f>
        <v>0</v>
      </c>
      <c r="L71" s="10">
        <f>'１．正味財産増減・法人税計算'!F67</f>
        <v>0</v>
      </c>
      <c r="M71" s="10">
        <f>'１．正味財産増減・法人税計算'!G67</f>
        <v>0</v>
      </c>
      <c r="N71" s="10">
        <f>'１．正味財産増減・法人税計算'!H67</f>
        <v>0</v>
      </c>
      <c r="O71" s="10">
        <f>'１．正味財産増減・法人税計算'!I67</f>
        <v>0</v>
      </c>
      <c r="P71" s="10">
        <f>'１．正味財産増減・法人税計算'!J67</f>
        <v>0</v>
      </c>
      <c r="Q71" s="10">
        <f>'１．正味財産増減・法人税計算'!K67</f>
        <v>0</v>
      </c>
      <c r="R71" s="10">
        <f>'１．正味財産増減・法人税計算'!L67</f>
        <v>0</v>
      </c>
      <c r="S71" s="10">
        <f>'１．正味財産増減・法人税計算'!M67</f>
        <v>2160000</v>
      </c>
      <c r="T71" s="10"/>
      <c r="U71" s="10">
        <f t="shared" si="14"/>
        <v>2160000</v>
      </c>
      <c r="W71" s="12" t="str">
        <f t="shared" si="15"/>
        <v>表示</v>
      </c>
    </row>
    <row r="72" spans="1:29" s="12" customFormat="1" ht="17.25" hidden="1">
      <c r="A72" s="236"/>
      <c r="B72" s="237"/>
      <c r="C72" s="237"/>
      <c r="D72" s="237"/>
      <c r="E72" s="237" t="str">
        <f>'１．正味財産増減・法人税計算'!C68</f>
        <v>監査料</v>
      </c>
      <c r="F72" s="237"/>
      <c r="G72" s="237"/>
      <c r="H72" s="237"/>
      <c r="I72" s="238"/>
      <c r="J72" s="239">
        <f>'１．正味財産増減・法人税計算'!D68</f>
        <v>0</v>
      </c>
      <c r="K72" s="239">
        <f>'１．正味財産増減・法人税計算'!E68</f>
        <v>0</v>
      </c>
      <c r="L72" s="239">
        <f>'１．正味財産増減・法人税計算'!F68</f>
        <v>0</v>
      </c>
      <c r="M72" s="239">
        <f>'１．正味財産増減・法人税計算'!G68</f>
        <v>0</v>
      </c>
      <c r="N72" s="239">
        <f>'１．正味財産増減・法人税計算'!H68</f>
        <v>0</v>
      </c>
      <c r="O72" s="239">
        <f>'１．正味財産増減・法人税計算'!I68</f>
        <v>0</v>
      </c>
      <c r="P72" s="239">
        <f>'１．正味財産増減・法人税計算'!J68</f>
        <v>0</v>
      </c>
      <c r="Q72" s="239">
        <f>'１．正味財産増減・法人税計算'!K68</f>
        <v>0</v>
      </c>
      <c r="R72" s="239">
        <f>'１．正味財産増減・法人税計算'!L68</f>
        <v>0</v>
      </c>
      <c r="S72" s="239">
        <f>'１．正味財産増減・法人税計算'!M68</f>
        <v>0</v>
      </c>
      <c r="T72" s="239"/>
      <c r="U72" s="239">
        <f t="shared" si="14"/>
        <v>0</v>
      </c>
      <c r="W72" s="12" t="str">
        <f t="shared" si="15"/>
        <v>非表示</v>
      </c>
    </row>
    <row r="73" spans="1:29" s="12" customFormat="1" ht="17.25" hidden="1">
      <c r="A73" s="236"/>
      <c r="B73" s="237"/>
      <c r="C73" s="237"/>
      <c r="D73" s="237"/>
      <c r="E73" s="237" t="str">
        <f>'１．正味財産増減・法人税計算'!C69</f>
        <v>コンサルタント費</v>
      </c>
      <c r="F73" s="237"/>
      <c r="G73" s="237"/>
      <c r="H73" s="237"/>
      <c r="I73" s="238"/>
      <c r="J73" s="239">
        <f>'１．正味財産増減・法人税計算'!D69</f>
        <v>0</v>
      </c>
      <c r="K73" s="239">
        <f>'１．正味財産増減・法人税計算'!E69</f>
        <v>0</v>
      </c>
      <c r="L73" s="239">
        <f>'１．正味財産増減・法人税計算'!F69</f>
        <v>0</v>
      </c>
      <c r="M73" s="239">
        <f>'１．正味財産増減・法人税計算'!G69</f>
        <v>0</v>
      </c>
      <c r="N73" s="239">
        <f>'１．正味財産増減・法人税計算'!H69</f>
        <v>0</v>
      </c>
      <c r="O73" s="239">
        <f>'１．正味財産増減・法人税計算'!I69</f>
        <v>0</v>
      </c>
      <c r="P73" s="239">
        <f>'１．正味財産増減・法人税計算'!J69</f>
        <v>0</v>
      </c>
      <c r="Q73" s="239">
        <f>'１．正味財産増減・法人税計算'!K69</f>
        <v>0</v>
      </c>
      <c r="R73" s="239">
        <f>'１．正味財産増減・法人税計算'!L69</f>
        <v>0</v>
      </c>
      <c r="S73" s="239">
        <f>'１．正味財産増減・法人税計算'!M69</f>
        <v>0</v>
      </c>
      <c r="T73" s="239"/>
      <c r="U73" s="239">
        <f t="shared" si="14"/>
        <v>0</v>
      </c>
      <c r="W73" s="12" t="str">
        <f t="shared" si="15"/>
        <v>非表示</v>
      </c>
    </row>
    <row r="74" spans="1:29" s="12" customFormat="1" ht="17.25" hidden="1">
      <c r="A74" s="236"/>
      <c r="B74" s="237"/>
      <c r="C74" s="237"/>
      <c r="D74" s="237"/>
      <c r="E74" s="237" t="str">
        <f>'１．正味財産増減・法人税計算'!C70</f>
        <v>運営対策費</v>
      </c>
      <c r="F74" s="237"/>
      <c r="G74" s="237"/>
      <c r="H74" s="237"/>
      <c r="I74" s="238"/>
      <c r="J74" s="239">
        <f>'１．正味財産増減・法人税計算'!D70</f>
        <v>0</v>
      </c>
      <c r="K74" s="239">
        <f>'１．正味財産増減・法人税計算'!E70</f>
        <v>0</v>
      </c>
      <c r="L74" s="239">
        <f>'１．正味財産増減・法人税計算'!F70</f>
        <v>0</v>
      </c>
      <c r="M74" s="239">
        <f>'１．正味財産増減・法人税計算'!G70</f>
        <v>0</v>
      </c>
      <c r="N74" s="239">
        <f>'１．正味財産増減・法人税計算'!H70</f>
        <v>0</v>
      </c>
      <c r="O74" s="239">
        <f>'１．正味財産増減・法人税計算'!I70</f>
        <v>0</v>
      </c>
      <c r="P74" s="239">
        <f>'１．正味財産増減・法人税計算'!J70</f>
        <v>0</v>
      </c>
      <c r="Q74" s="239">
        <f>'１．正味財産増減・法人税計算'!K70</f>
        <v>0</v>
      </c>
      <c r="R74" s="239">
        <f>'１．正味財産増減・法人税計算'!L70</f>
        <v>0</v>
      </c>
      <c r="S74" s="239">
        <f>'１．正味財産増減・法人税計算'!M70</f>
        <v>0</v>
      </c>
      <c r="T74" s="239"/>
      <c r="U74" s="239">
        <f t="shared" si="14"/>
        <v>0</v>
      </c>
      <c r="W74" s="12" t="str">
        <f t="shared" si="15"/>
        <v>非表示</v>
      </c>
    </row>
    <row r="75" spans="1:29" s="12" customFormat="1" ht="17.25" hidden="1">
      <c r="A75" s="236"/>
      <c r="B75" s="237"/>
      <c r="C75" s="237"/>
      <c r="D75" s="237"/>
      <c r="E75" s="237" t="str">
        <f>'１．正味財産増減・法人税計算'!C71</f>
        <v>諸会費</v>
      </c>
      <c r="F75" s="237"/>
      <c r="G75" s="237"/>
      <c r="H75" s="237"/>
      <c r="I75" s="238"/>
      <c r="J75" s="239">
        <f>'１．正味財産増減・法人税計算'!D71</f>
        <v>0</v>
      </c>
      <c r="K75" s="239">
        <f>'１．正味財産増減・法人税計算'!E71</f>
        <v>0</v>
      </c>
      <c r="L75" s="239">
        <f>'１．正味財産増減・法人税計算'!F71</f>
        <v>0</v>
      </c>
      <c r="M75" s="239">
        <f>'１．正味財産増減・法人税計算'!G71</f>
        <v>0</v>
      </c>
      <c r="N75" s="239">
        <f>'１．正味財産増減・法人税計算'!H71</f>
        <v>0</v>
      </c>
      <c r="O75" s="239">
        <f>'１．正味財産増減・法人税計算'!I71</f>
        <v>0</v>
      </c>
      <c r="P75" s="239">
        <f>'１．正味財産増減・法人税計算'!J71</f>
        <v>0</v>
      </c>
      <c r="Q75" s="239">
        <f>'１．正味財産増減・法人税計算'!K71</f>
        <v>0</v>
      </c>
      <c r="R75" s="239">
        <f>'１．正味財産増減・法人税計算'!L71</f>
        <v>0</v>
      </c>
      <c r="S75" s="239">
        <f>'１．正味財産増減・法人税計算'!M71</f>
        <v>0</v>
      </c>
      <c r="T75" s="239"/>
      <c r="U75" s="239">
        <f t="shared" si="14"/>
        <v>0</v>
      </c>
      <c r="W75" s="12" t="str">
        <f t="shared" si="15"/>
        <v>非表示</v>
      </c>
    </row>
    <row r="76" spans="1:29" s="12" customFormat="1" ht="17.25" hidden="1">
      <c r="A76" s="236"/>
      <c r="B76" s="237"/>
      <c r="C76" s="237"/>
      <c r="D76" s="237"/>
      <c r="E76" s="237" t="str">
        <f>'１．正味財産増減・法人税計算'!C72</f>
        <v>雑損</v>
      </c>
      <c r="F76" s="237"/>
      <c r="G76" s="237"/>
      <c r="H76" s="237"/>
      <c r="I76" s="238"/>
      <c r="J76" s="239">
        <f>'１．正味財産増減・法人税計算'!D72</f>
        <v>0</v>
      </c>
      <c r="K76" s="239">
        <f>'１．正味財産増減・法人税計算'!E72</f>
        <v>0</v>
      </c>
      <c r="L76" s="239">
        <f>'１．正味財産増減・法人税計算'!F72</f>
        <v>0</v>
      </c>
      <c r="M76" s="239">
        <f>'１．正味財産増減・法人税計算'!G72</f>
        <v>0</v>
      </c>
      <c r="N76" s="239">
        <f>'１．正味財産増減・法人税計算'!H72</f>
        <v>0</v>
      </c>
      <c r="O76" s="239">
        <f>'１．正味財産増減・法人税計算'!I72</f>
        <v>0</v>
      </c>
      <c r="P76" s="239">
        <f>'１．正味財産増減・法人税計算'!J72</f>
        <v>0</v>
      </c>
      <c r="Q76" s="239">
        <f>'１．正味財産増減・法人税計算'!K72</f>
        <v>0</v>
      </c>
      <c r="R76" s="239">
        <f>'１．正味財産増減・法人税計算'!L72</f>
        <v>0</v>
      </c>
      <c r="S76" s="239">
        <f>'１．正味財産増減・法人税計算'!M72</f>
        <v>0</v>
      </c>
      <c r="T76" s="239"/>
      <c r="U76" s="239">
        <f t="shared" si="14"/>
        <v>0</v>
      </c>
      <c r="W76" s="12" t="str">
        <f t="shared" si="15"/>
        <v>非表示</v>
      </c>
    </row>
    <row r="77" spans="1:29" s="12" customFormat="1" ht="17.25">
      <c r="A77" s="6"/>
      <c r="B77" s="7"/>
      <c r="C77" s="7"/>
      <c r="D77" s="7"/>
      <c r="E77" s="7" t="str">
        <f>'１．正味財産増減・法人税計算'!C73</f>
        <v>諸雑費</v>
      </c>
      <c r="F77" s="7"/>
      <c r="G77" s="7"/>
      <c r="H77" s="7"/>
      <c r="I77" s="8"/>
      <c r="J77" s="10">
        <f>'１．正味財産増減・法人税計算'!D73</f>
        <v>40688</v>
      </c>
      <c r="K77" s="10">
        <f>'１．正味財産増減・法人税計算'!E73</f>
        <v>17134</v>
      </c>
      <c r="L77" s="10">
        <f>'１．正味財産増減・法人税計算'!F73</f>
        <v>69674</v>
      </c>
      <c r="M77" s="10">
        <f>'１．正味財産増減・法人税計算'!G73</f>
        <v>44338</v>
      </c>
      <c r="N77" s="10">
        <f>'１．正味財産増減・法人税計算'!H73</f>
        <v>108676</v>
      </c>
      <c r="O77" s="10">
        <f>'１．正味財産増減・法人税計算'!I73</f>
        <v>6334</v>
      </c>
      <c r="P77" s="10">
        <f>'１．正味財産増減・法人税計算'!J73</f>
        <v>38004</v>
      </c>
      <c r="Q77" s="10">
        <f>'１．正味財産増減・法人税計算'!K73</f>
        <v>69674</v>
      </c>
      <c r="R77" s="10">
        <f>'１．正味財産増減・法人税計算'!L73</f>
        <v>156644</v>
      </c>
      <c r="S77" s="10">
        <f>'１．正味財産増減・法人税計算'!M73</f>
        <v>10584</v>
      </c>
      <c r="T77" s="10"/>
      <c r="U77" s="10">
        <f t="shared" si="14"/>
        <v>561750</v>
      </c>
      <c r="W77" s="12" t="str">
        <f t="shared" si="15"/>
        <v>表示</v>
      </c>
    </row>
    <row r="78" spans="1:29" s="314" customFormat="1" ht="17.25">
      <c r="A78" s="310"/>
      <c r="B78" s="311"/>
      <c r="C78" s="311"/>
      <c r="D78" s="311" t="s">
        <v>24</v>
      </c>
      <c r="E78" s="311"/>
      <c r="F78" s="311"/>
      <c r="G78" s="311"/>
      <c r="H78" s="311"/>
      <c r="I78" s="312"/>
      <c r="J78" s="313"/>
      <c r="K78" s="313"/>
      <c r="L78" s="313"/>
      <c r="M78" s="313"/>
      <c r="N78" s="313"/>
      <c r="O78" s="313"/>
      <c r="P78" s="313"/>
      <c r="Q78" s="313"/>
      <c r="R78" s="313"/>
      <c r="S78" s="313"/>
      <c r="T78" s="313">
        <f>SUM(T79:T128)</f>
        <v>12146784</v>
      </c>
      <c r="U78" s="313">
        <f t="shared" si="14"/>
        <v>12146784</v>
      </c>
      <c r="V78" s="317"/>
      <c r="W78" s="314" t="str">
        <f t="shared" si="15"/>
        <v>表示</v>
      </c>
      <c r="X78" s="317"/>
      <c r="Y78" s="317"/>
      <c r="Z78" s="317"/>
      <c r="AA78" s="317"/>
      <c r="AB78" s="317"/>
      <c r="AC78" s="317"/>
    </row>
    <row r="79" spans="1:29" s="12" customFormat="1" ht="17.25">
      <c r="A79" s="6"/>
      <c r="B79" s="7"/>
      <c r="C79" s="7"/>
      <c r="D79" s="7"/>
      <c r="E79" s="7" t="str">
        <f>'１．正味財産増減・法人税計算'!C24</f>
        <v>謝金</v>
      </c>
      <c r="F79" s="7"/>
      <c r="G79" s="7"/>
      <c r="H79" s="7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>
        <f>'１．正味財産増減・法人税計算'!N24</f>
        <v>20000</v>
      </c>
      <c r="U79" s="10">
        <f t="shared" si="14"/>
        <v>20000</v>
      </c>
      <c r="V79" s="1"/>
      <c r="W79" s="12" t="str">
        <f t="shared" si="15"/>
        <v>表示</v>
      </c>
      <c r="X79" s="1"/>
      <c r="Y79" s="1"/>
      <c r="Z79" s="1"/>
      <c r="AA79" s="1"/>
      <c r="AB79" s="1"/>
      <c r="AC79" s="1"/>
    </row>
    <row r="80" spans="1:29" s="12" customFormat="1" ht="17.25" hidden="1">
      <c r="A80" s="236"/>
      <c r="B80" s="237"/>
      <c r="C80" s="237"/>
      <c r="D80" s="237"/>
      <c r="E80" s="237" t="str">
        <f>'１．正味財産増減・法人税計算'!C25</f>
        <v>会議室使用料</v>
      </c>
      <c r="F80" s="237"/>
      <c r="G80" s="237"/>
      <c r="H80" s="237"/>
      <c r="I80" s="238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>
        <f>'１．正味財産増減・法人税計算'!N25</f>
        <v>0</v>
      </c>
      <c r="U80" s="239">
        <f t="shared" si="14"/>
        <v>0</v>
      </c>
      <c r="V80" s="1"/>
      <c r="W80" s="12" t="str">
        <f t="shared" si="15"/>
        <v>非表示</v>
      </c>
      <c r="X80" s="1"/>
      <c r="Y80" s="1"/>
      <c r="Z80" s="1"/>
      <c r="AA80" s="1"/>
      <c r="AB80" s="1"/>
      <c r="AC80" s="1"/>
    </row>
    <row r="81" spans="1:29" s="12" customFormat="1" ht="17.25">
      <c r="A81" s="6"/>
      <c r="B81" s="7"/>
      <c r="C81" s="7"/>
      <c r="D81" s="7"/>
      <c r="E81" s="7" t="str">
        <f>'１．正味財産増減・法人税計算'!C26</f>
        <v>会議費</v>
      </c>
      <c r="F81" s="7"/>
      <c r="G81" s="7"/>
      <c r="H81" s="7"/>
      <c r="I81" s="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>
        <f>'１．正味財産増減・法人税計算'!N26</f>
        <v>2285041</v>
      </c>
      <c r="U81" s="10">
        <f t="shared" si="14"/>
        <v>2285041</v>
      </c>
      <c r="V81" s="1"/>
      <c r="W81" s="12" t="str">
        <f t="shared" si="15"/>
        <v>表示</v>
      </c>
      <c r="X81" s="1"/>
      <c r="Y81" s="1"/>
      <c r="Z81" s="1"/>
      <c r="AA81" s="1"/>
      <c r="AB81" s="1"/>
      <c r="AC81" s="1"/>
    </row>
    <row r="82" spans="1:29" s="12" customFormat="1" ht="17.25" hidden="1">
      <c r="A82" s="236"/>
      <c r="B82" s="237"/>
      <c r="C82" s="237"/>
      <c r="D82" s="237"/>
      <c r="E82" s="237" t="str">
        <f>'１．正味財産増減・法人税計算'!C27</f>
        <v>会場借料</v>
      </c>
      <c r="F82" s="237"/>
      <c r="G82" s="237"/>
      <c r="H82" s="237"/>
      <c r="I82" s="238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>
        <f>'１．正味財産増減・法人税計算'!N27</f>
        <v>0</v>
      </c>
      <c r="U82" s="239">
        <f t="shared" si="14"/>
        <v>0</v>
      </c>
      <c r="V82" s="1"/>
      <c r="W82" s="12" t="str">
        <f t="shared" si="15"/>
        <v>非表示</v>
      </c>
      <c r="X82" s="1"/>
      <c r="Y82" s="1"/>
      <c r="Z82" s="1"/>
      <c r="AA82" s="1"/>
      <c r="AB82" s="1"/>
      <c r="AC82" s="1"/>
    </row>
    <row r="83" spans="1:29" s="12" customFormat="1" ht="17.25" hidden="1">
      <c r="A83" s="236"/>
      <c r="B83" s="237"/>
      <c r="C83" s="237"/>
      <c r="D83" s="237"/>
      <c r="E83" s="237" t="str">
        <f>'１．正味財産増減・法人税計算'!C28</f>
        <v>原稿執筆料</v>
      </c>
      <c r="F83" s="237"/>
      <c r="G83" s="237"/>
      <c r="H83" s="237"/>
      <c r="I83" s="238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>
        <f>'１．正味財産増減・法人税計算'!N28</f>
        <v>0</v>
      </c>
      <c r="U83" s="239">
        <f t="shared" si="14"/>
        <v>0</v>
      </c>
      <c r="V83" s="1"/>
      <c r="W83" s="12" t="str">
        <f t="shared" si="15"/>
        <v>非表示</v>
      </c>
      <c r="X83" s="1"/>
      <c r="Y83" s="1"/>
      <c r="Z83" s="1"/>
      <c r="AA83" s="1"/>
      <c r="AB83" s="1"/>
      <c r="AC83" s="1"/>
    </row>
    <row r="84" spans="1:29" s="12" customFormat="1" ht="17.25" hidden="1">
      <c r="A84" s="236"/>
      <c r="B84" s="237"/>
      <c r="C84" s="237"/>
      <c r="D84" s="237"/>
      <c r="E84" s="237" t="str">
        <f>'１．正味財産増減・法人税計算'!C29</f>
        <v>提出資料作成費</v>
      </c>
      <c r="F84" s="237"/>
      <c r="G84" s="237"/>
      <c r="H84" s="237"/>
      <c r="I84" s="238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>
        <f>'１．正味財産増減・法人税計算'!N29</f>
        <v>0</v>
      </c>
      <c r="U84" s="239">
        <f t="shared" si="14"/>
        <v>0</v>
      </c>
      <c r="V84" s="1"/>
      <c r="W84" s="12" t="str">
        <f t="shared" si="15"/>
        <v>非表示</v>
      </c>
      <c r="X84" s="1"/>
      <c r="Y84" s="1"/>
      <c r="Z84" s="1"/>
      <c r="AA84" s="1"/>
      <c r="AB84" s="1"/>
      <c r="AC84" s="1"/>
    </row>
    <row r="85" spans="1:29" ht="17.25" hidden="1">
      <c r="A85" s="236"/>
      <c r="B85" s="237"/>
      <c r="C85" s="237"/>
      <c r="D85" s="237"/>
      <c r="E85" s="237" t="str">
        <f>'１．正味財産増減・法人税計算'!C30</f>
        <v>解説資料作成費</v>
      </c>
      <c r="F85" s="237"/>
      <c r="G85" s="237"/>
      <c r="H85" s="237"/>
      <c r="I85" s="238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>
        <f>'１．正味財産増減・法人税計算'!N30</f>
        <v>0</v>
      </c>
      <c r="U85" s="239">
        <f t="shared" si="14"/>
        <v>0</v>
      </c>
      <c r="W85" s="12" t="str">
        <f t="shared" si="15"/>
        <v>非表示</v>
      </c>
    </row>
    <row r="86" spans="1:29" ht="17.25" hidden="1">
      <c r="A86" s="236"/>
      <c r="B86" s="237"/>
      <c r="C86" s="237"/>
      <c r="D86" s="237"/>
      <c r="E86" s="237" t="str">
        <f>'１．正味財産増減・法人税計算'!C31</f>
        <v>講演費</v>
      </c>
      <c r="F86" s="237"/>
      <c r="G86" s="237"/>
      <c r="H86" s="237"/>
      <c r="I86" s="238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>
        <f>'１．正味財産増減・法人税計算'!N31</f>
        <v>0</v>
      </c>
      <c r="U86" s="239">
        <f t="shared" si="14"/>
        <v>0</v>
      </c>
      <c r="W86" s="12" t="str">
        <f t="shared" si="15"/>
        <v>非表示</v>
      </c>
    </row>
    <row r="87" spans="1:29" ht="17.25" hidden="1">
      <c r="A87" s="236"/>
      <c r="B87" s="237"/>
      <c r="C87" s="237"/>
      <c r="D87" s="237"/>
      <c r="E87" s="237" t="str">
        <f>'１．正味財産増減・法人税計算'!C32</f>
        <v>テキスト制作費</v>
      </c>
      <c r="F87" s="237"/>
      <c r="G87" s="237"/>
      <c r="H87" s="237"/>
      <c r="I87" s="238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>
        <f>'１．正味財産増減・法人税計算'!N32</f>
        <v>0</v>
      </c>
      <c r="U87" s="239">
        <f t="shared" si="14"/>
        <v>0</v>
      </c>
      <c r="V87" s="12"/>
      <c r="W87" s="12" t="str">
        <f t="shared" si="15"/>
        <v>非表示</v>
      </c>
      <c r="X87" s="12"/>
      <c r="Y87" s="12"/>
      <c r="Z87" s="12"/>
      <c r="AA87" s="12"/>
      <c r="AB87" s="12"/>
      <c r="AC87" s="12"/>
    </row>
    <row r="88" spans="1:29" s="12" customFormat="1" ht="17.25" hidden="1">
      <c r="A88" s="236"/>
      <c r="B88" s="237"/>
      <c r="C88" s="237"/>
      <c r="D88" s="237"/>
      <c r="E88" s="237" t="str">
        <f>'１．正味財産増減・法人税計算'!C33</f>
        <v>実習費</v>
      </c>
      <c r="F88" s="237"/>
      <c r="G88" s="237"/>
      <c r="H88" s="237"/>
      <c r="I88" s="238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>
        <f>'１．正味財産増減・法人税計算'!N33</f>
        <v>0</v>
      </c>
      <c r="U88" s="239">
        <f t="shared" si="14"/>
        <v>0</v>
      </c>
      <c r="W88" s="12" t="str">
        <f t="shared" si="15"/>
        <v>非表示</v>
      </c>
    </row>
    <row r="89" spans="1:29" s="12" customFormat="1" ht="17.25" hidden="1">
      <c r="A89" s="236"/>
      <c r="B89" s="237"/>
      <c r="C89" s="237"/>
      <c r="D89" s="237"/>
      <c r="E89" s="237" t="str">
        <f>'１．正味財産増減・法人税計算'!C34</f>
        <v>カリキュラム作成業務費</v>
      </c>
      <c r="F89" s="237"/>
      <c r="G89" s="237"/>
      <c r="H89" s="237"/>
      <c r="I89" s="238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>
        <f>'１．正味財産増減・法人税計算'!N34</f>
        <v>0</v>
      </c>
      <c r="U89" s="239">
        <f t="shared" si="14"/>
        <v>0</v>
      </c>
      <c r="V89" s="1"/>
      <c r="W89" s="12" t="str">
        <f t="shared" si="15"/>
        <v>非表示</v>
      </c>
      <c r="X89" s="1"/>
      <c r="Y89" s="1"/>
      <c r="Z89" s="1"/>
      <c r="AA89" s="1"/>
      <c r="AB89" s="1"/>
      <c r="AC89" s="1"/>
    </row>
    <row r="90" spans="1:29" ht="17.25" hidden="1">
      <c r="A90" s="236"/>
      <c r="B90" s="237"/>
      <c r="C90" s="237"/>
      <c r="D90" s="237"/>
      <c r="E90" s="237" t="str">
        <f>'１．正味財産増減・法人税計算'!C35</f>
        <v>事業協賛金</v>
      </c>
      <c r="F90" s="237"/>
      <c r="G90" s="237"/>
      <c r="H90" s="237"/>
      <c r="I90" s="238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>
        <f>'１．正味財産増減・法人税計算'!N35</f>
        <v>0</v>
      </c>
      <c r="U90" s="239">
        <f t="shared" si="14"/>
        <v>0</v>
      </c>
      <c r="W90" s="12" t="str">
        <f t="shared" si="15"/>
        <v>非表示</v>
      </c>
    </row>
    <row r="91" spans="1:29" ht="17.25" hidden="1">
      <c r="A91" s="236"/>
      <c r="B91" s="237"/>
      <c r="C91" s="237"/>
      <c r="D91" s="237"/>
      <c r="E91" s="237" t="str">
        <f>'１．正味財産増減・法人税計算'!C36</f>
        <v>設計費・ソフトウェア費</v>
      </c>
      <c r="F91" s="237"/>
      <c r="G91" s="237"/>
      <c r="H91" s="237"/>
      <c r="I91" s="238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>
        <f>'１．正味財産増減・法人税計算'!N36</f>
        <v>0</v>
      </c>
      <c r="U91" s="239">
        <f t="shared" ref="U91:U122" si="16">SUM(J91:T91)</f>
        <v>0</v>
      </c>
      <c r="W91" s="12" t="str">
        <f t="shared" si="15"/>
        <v>非表示</v>
      </c>
    </row>
    <row r="92" spans="1:29" ht="17.25" hidden="1">
      <c r="A92" s="236"/>
      <c r="B92" s="237"/>
      <c r="C92" s="237"/>
      <c r="D92" s="237"/>
      <c r="E92" s="237" t="str">
        <f>'１．正味財産増減・法人税計算'!C37</f>
        <v>設備改造費</v>
      </c>
      <c r="F92" s="237"/>
      <c r="G92" s="237"/>
      <c r="H92" s="237"/>
      <c r="I92" s="238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>
        <f>'１．正味財産増減・法人税計算'!N37</f>
        <v>0</v>
      </c>
      <c r="U92" s="239">
        <f t="shared" si="16"/>
        <v>0</v>
      </c>
      <c r="W92" s="12" t="str">
        <f t="shared" si="15"/>
        <v>非表示</v>
      </c>
    </row>
    <row r="93" spans="1:29" ht="17.25" hidden="1">
      <c r="A93" s="236"/>
      <c r="B93" s="237"/>
      <c r="C93" s="237"/>
      <c r="D93" s="237"/>
      <c r="E93" s="237" t="str">
        <f>'１．正味財産増減・法人税計算'!C38</f>
        <v>素材・ブランク費</v>
      </c>
      <c r="F93" s="237"/>
      <c r="G93" s="237"/>
      <c r="H93" s="237"/>
      <c r="I93" s="238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>
        <f>'１．正味財産増減・法人税計算'!N38</f>
        <v>0</v>
      </c>
      <c r="U93" s="239">
        <f t="shared" si="16"/>
        <v>0</v>
      </c>
      <c r="W93" s="12" t="str">
        <f t="shared" si="15"/>
        <v>非表示</v>
      </c>
    </row>
    <row r="94" spans="1:29" ht="17.25" hidden="1">
      <c r="A94" s="236"/>
      <c r="B94" s="237"/>
      <c r="C94" s="237"/>
      <c r="D94" s="237"/>
      <c r="E94" s="237" t="str">
        <f>'１．正味財産増減・法人税計算'!C39</f>
        <v>冶具費</v>
      </c>
      <c r="F94" s="237"/>
      <c r="G94" s="237"/>
      <c r="H94" s="237"/>
      <c r="I94" s="238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>
        <f>'１．正味財産増減・法人税計算'!N39</f>
        <v>0</v>
      </c>
      <c r="U94" s="239">
        <f t="shared" si="16"/>
        <v>0</v>
      </c>
      <c r="W94" s="12" t="str">
        <f t="shared" si="15"/>
        <v>非表示</v>
      </c>
    </row>
    <row r="95" spans="1:29" ht="17.25" hidden="1">
      <c r="A95" s="236"/>
      <c r="B95" s="237"/>
      <c r="C95" s="237"/>
      <c r="D95" s="237"/>
      <c r="E95" s="237" t="str">
        <f>'１．正味財産増減・法人税計算'!C40</f>
        <v>評価歯車製作費</v>
      </c>
      <c r="F95" s="237"/>
      <c r="G95" s="237"/>
      <c r="H95" s="237"/>
      <c r="I95" s="238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>
        <f>'１．正味財産増減・法人税計算'!N40</f>
        <v>0</v>
      </c>
      <c r="U95" s="239">
        <f t="shared" si="16"/>
        <v>0</v>
      </c>
      <c r="W95" s="12" t="str">
        <f t="shared" si="15"/>
        <v>非表示</v>
      </c>
    </row>
    <row r="96" spans="1:29" ht="17.25" hidden="1">
      <c r="A96" s="236"/>
      <c r="B96" s="237"/>
      <c r="C96" s="237"/>
      <c r="D96" s="237"/>
      <c r="E96" s="237" t="str">
        <f>'１．正味財産増減・法人税計算'!C41</f>
        <v>評価試験費</v>
      </c>
      <c r="F96" s="237"/>
      <c r="G96" s="237"/>
      <c r="H96" s="237"/>
      <c r="I96" s="238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>
        <f>'１．正味財産増減・法人税計算'!N41</f>
        <v>0</v>
      </c>
      <c r="U96" s="239">
        <f t="shared" si="16"/>
        <v>0</v>
      </c>
      <c r="W96" s="12" t="str">
        <f t="shared" si="15"/>
        <v>非表示</v>
      </c>
    </row>
    <row r="97" spans="1:29" ht="17.25" hidden="1">
      <c r="A97" s="236"/>
      <c r="B97" s="237"/>
      <c r="C97" s="237"/>
      <c r="D97" s="237"/>
      <c r="E97" s="237" t="str">
        <f>'１．正味財産増減・法人税計算'!C42</f>
        <v>調査費</v>
      </c>
      <c r="F97" s="237"/>
      <c r="G97" s="237"/>
      <c r="H97" s="237"/>
      <c r="I97" s="238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>
        <f>'１．正味財産増減・法人税計算'!N42</f>
        <v>0</v>
      </c>
      <c r="U97" s="239">
        <f t="shared" si="16"/>
        <v>0</v>
      </c>
      <c r="W97" s="12" t="str">
        <f t="shared" si="15"/>
        <v>非表示</v>
      </c>
    </row>
    <row r="98" spans="1:29" ht="17.25" hidden="1">
      <c r="A98" s="236"/>
      <c r="B98" s="237"/>
      <c r="C98" s="237"/>
      <c r="D98" s="237"/>
      <c r="E98" s="237" t="str">
        <f>'１．正味財産増減・法人税計算'!C43</f>
        <v>ブース経費</v>
      </c>
      <c r="F98" s="237"/>
      <c r="G98" s="237"/>
      <c r="H98" s="237"/>
      <c r="I98" s="238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>
        <f>'１．正味財産増減・法人税計算'!N43</f>
        <v>0</v>
      </c>
      <c r="U98" s="239">
        <f t="shared" si="16"/>
        <v>0</v>
      </c>
      <c r="W98" s="12" t="str">
        <f t="shared" si="15"/>
        <v>非表示</v>
      </c>
    </row>
    <row r="99" spans="1:29" ht="17.25">
      <c r="A99" s="6"/>
      <c r="B99" s="7"/>
      <c r="C99" s="7"/>
      <c r="D99" s="7"/>
      <c r="E99" s="7" t="str">
        <f>'１．正味財産増減・法人税計算'!C44</f>
        <v>外注費</v>
      </c>
      <c r="F99" s="7"/>
      <c r="G99" s="7"/>
      <c r="H99" s="7"/>
      <c r="I99" s="8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>
        <f>'１．正味財産増減・法人税計算'!N44</f>
        <v>972056</v>
      </c>
      <c r="U99" s="10">
        <f t="shared" si="16"/>
        <v>972056</v>
      </c>
      <c r="W99" s="12" t="str">
        <f t="shared" si="15"/>
        <v>表示</v>
      </c>
    </row>
    <row r="100" spans="1:29" ht="17.25" hidden="1">
      <c r="A100" s="236"/>
      <c r="B100" s="237"/>
      <c r="C100" s="237"/>
      <c r="D100" s="237"/>
      <c r="E100" s="237" t="str">
        <f>'１．正味財産増減・法人税計算'!C45</f>
        <v>消耗品費</v>
      </c>
      <c r="F100" s="237"/>
      <c r="G100" s="237"/>
      <c r="H100" s="237"/>
      <c r="I100" s="238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>
        <f>'１．正味財産増減・法人税計算'!N45</f>
        <v>0</v>
      </c>
      <c r="U100" s="239">
        <f t="shared" si="16"/>
        <v>0</v>
      </c>
      <c r="W100" s="12" t="str">
        <f t="shared" ref="W100:W131" si="17">IF(AND(E100&lt;&gt;"",U100=0),"非表示","表示")</f>
        <v>非表示</v>
      </c>
    </row>
    <row r="101" spans="1:29" ht="17.25" hidden="1">
      <c r="A101" s="236"/>
      <c r="B101" s="237"/>
      <c r="C101" s="237"/>
      <c r="D101" s="237"/>
      <c r="E101" s="237" t="str">
        <f>'１．正味財産増減・法人税計算'!C46</f>
        <v>仮科目３</v>
      </c>
      <c r="F101" s="237"/>
      <c r="G101" s="237"/>
      <c r="H101" s="237"/>
      <c r="I101" s="238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>
        <f>'１．正味財産増減・法人税計算'!N46</f>
        <v>0</v>
      </c>
      <c r="U101" s="239">
        <f t="shared" si="16"/>
        <v>0</v>
      </c>
      <c r="W101" s="12" t="str">
        <f t="shared" si="17"/>
        <v>非表示</v>
      </c>
    </row>
    <row r="102" spans="1:29" ht="17.25" hidden="1">
      <c r="A102" s="236"/>
      <c r="B102" s="237"/>
      <c r="C102" s="237"/>
      <c r="D102" s="237"/>
      <c r="E102" s="237" t="str">
        <f>'１．正味財産増減・法人税計算'!C47</f>
        <v>仮科目４</v>
      </c>
      <c r="F102" s="237"/>
      <c r="G102" s="237"/>
      <c r="H102" s="237"/>
      <c r="I102" s="238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>
        <f>'１．正味財産増減・法人税計算'!N47</f>
        <v>0</v>
      </c>
      <c r="U102" s="239">
        <f t="shared" si="16"/>
        <v>0</v>
      </c>
      <c r="W102" s="12" t="str">
        <f t="shared" si="17"/>
        <v>非表示</v>
      </c>
    </row>
    <row r="103" spans="1:29" ht="17.25" hidden="1">
      <c r="A103" s="236"/>
      <c r="B103" s="237"/>
      <c r="C103" s="237"/>
      <c r="D103" s="237"/>
      <c r="E103" s="237" t="str">
        <f>'１．正味財産増減・法人税計算'!C48</f>
        <v>仮科目５</v>
      </c>
      <c r="F103" s="237"/>
      <c r="G103" s="237"/>
      <c r="H103" s="237"/>
      <c r="I103" s="238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>
        <f>'１．正味財産増減・法人税計算'!N48</f>
        <v>0</v>
      </c>
      <c r="U103" s="239">
        <f t="shared" si="16"/>
        <v>0</v>
      </c>
      <c r="W103" s="12" t="str">
        <f t="shared" si="17"/>
        <v>非表示</v>
      </c>
    </row>
    <row r="104" spans="1:29" ht="17.25" hidden="1">
      <c r="A104" s="236"/>
      <c r="B104" s="237"/>
      <c r="C104" s="237"/>
      <c r="D104" s="237"/>
      <c r="E104" s="237" t="str">
        <f>'１．正味財産増減・法人税計算'!C49</f>
        <v>仮科目６</v>
      </c>
      <c r="F104" s="237"/>
      <c r="G104" s="237"/>
      <c r="H104" s="237"/>
      <c r="I104" s="238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>
        <f>'１．正味財産増減・法人税計算'!N49</f>
        <v>0</v>
      </c>
      <c r="U104" s="239">
        <f t="shared" si="16"/>
        <v>0</v>
      </c>
      <c r="W104" s="12" t="str">
        <f t="shared" si="17"/>
        <v>非表示</v>
      </c>
    </row>
    <row r="105" spans="1:29" ht="17.25">
      <c r="A105" s="6"/>
      <c r="B105" s="7"/>
      <c r="C105" s="7"/>
      <c r="D105" s="7"/>
      <c r="E105" s="7" t="str">
        <f>'１．正味財産増減・法人税計算'!C50</f>
        <v>給与賞与手当</v>
      </c>
      <c r="F105" s="7"/>
      <c r="G105" s="7"/>
      <c r="H105" s="7"/>
      <c r="I105" s="8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>
        <f>'１．正味財産増減・法人税計算'!N50</f>
        <v>3300851</v>
      </c>
      <c r="U105" s="10">
        <f t="shared" si="16"/>
        <v>3300851</v>
      </c>
      <c r="V105" s="12"/>
      <c r="W105" s="12" t="str">
        <f t="shared" si="17"/>
        <v>表示</v>
      </c>
      <c r="X105" s="12"/>
      <c r="Y105" s="12"/>
      <c r="Z105" s="12"/>
      <c r="AA105" s="12"/>
      <c r="AB105" s="12"/>
      <c r="AC105" s="12"/>
    </row>
    <row r="106" spans="1:29" s="12" customFormat="1" ht="17.25">
      <c r="A106" s="6"/>
      <c r="B106" s="7"/>
      <c r="C106" s="7"/>
      <c r="D106" s="7"/>
      <c r="E106" s="7" t="str">
        <f>'１．正味財産増減・法人税計算'!C51</f>
        <v>退職給付費用</v>
      </c>
      <c r="F106" s="7"/>
      <c r="G106" s="7"/>
      <c r="H106" s="7"/>
      <c r="I106" s="8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>
        <f>'１．正味財産増減・法人税計算'!N51</f>
        <v>179150</v>
      </c>
      <c r="U106" s="10">
        <f t="shared" si="16"/>
        <v>179150</v>
      </c>
      <c r="V106" s="1"/>
      <c r="W106" s="12" t="str">
        <f t="shared" si="17"/>
        <v>表示</v>
      </c>
      <c r="X106" s="1"/>
      <c r="Y106" s="1"/>
      <c r="Z106" s="1"/>
      <c r="AA106" s="1"/>
      <c r="AB106" s="1"/>
      <c r="AC106" s="1"/>
    </row>
    <row r="107" spans="1:29" ht="17.25">
      <c r="A107" s="6"/>
      <c r="B107" s="7"/>
      <c r="C107" s="7"/>
      <c r="D107" s="7"/>
      <c r="E107" s="7" t="str">
        <f>'１．正味財産増減・法人税計算'!C52</f>
        <v>社会保険・福利厚生費</v>
      </c>
      <c r="F107" s="7"/>
      <c r="G107" s="7"/>
      <c r="H107" s="7"/>
      <c r="I107" s="8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>
        <f>'１．正味財産増減・法人税計算'!N52</f>
        <v>712290</v>
      </c>
      <c r="U107" s="10">
        <f t="shared" si="16"/>
        <v>712290</v>
      </c>
      <c r="V107" s="12"/>
      <c r="W107" s="12" t="str">
        <f t="shared" si="17"/>
        <v>表示</v>
      </c>
      <c r="X107" s="12"/>
      <c r="Y107" s="12"/>
      <c r="Z107" s="12"/>
      <c r="AA107" s="12"/>
      <c r="AB107" s="12"/>
      <c r="AC107" s="12"/>
    </row>
    <row r="108" spans="1:29" s="12" customFormat="1" ht="17.25">
      <c r="A108" s="6"/>
      <c r="B108" s="7"/>
      <c r="C108" s="7"/>
      <c r="D108" s="7"/>
      <c r="E108" s="7" t="str">
        <f>'１．正味財産増減・法人税計算'!C53</f>
        <v>旅費交通費</v>
      </c>
      <c r="F108" s="7"/>
      <c r="G108" s="7"/>
      <c r="H108" s="7"/>
      <c r="I108" s="8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>
        <f>'１．正味財産増減・法人税計算'!N53</f>
        <v>227210</v>
      </c>
      <c r="U108" s="10">
        <f t="shared" si="16"/>
        <v>227210</v>
      </c>
      <c r="V108" s="1"/>
      <c r="W108" s="12" t="str">
        <f t="shared" si="17"/>
        <v>表示</v>
      </c>
      <c r="X108" s="1"/>
      <c r="Y108" s="1"/>
      <c r="Z108" s="1"/>
      <c r="AA108" s="1"/>
      <c r="AB108" s="1"/>
      <c r="AC108" s="1"/>
    </row>
    <row r="109" spans="1:29" ht="17.25">
      <c r="A109" s="6"/>
      <c r="B109" s="7"/>
      <c r="C109" s="7"/>
      <c r="D109" s="7"/>
      <c r="E109" s="7" t="str">
        <f>'１．正味財産増減・法人税計算'!C54</f>
        <v>通信費</v>
      </c>
      <c r="F109" s="7"/>
      <c r="G109" s="7"/>
      <c r="H109" s="7"/>
      <c r="I109" s="8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>
        <f>'１．正味財産増減・法人税計算'!N54</f>
        <v>137532</v>
      </c>
      <c r="U109" s="10">
        <f t="shared" si="16"/>
        <v>137532</v>
      </c>
      <c r="W109" s="12" t="str">
        <f t="shared" si="17"/>
        <v>表示</v>
      </c>
    </row>
    <row r="110" spans="1:29" ht="17.25">
      <c r="A110" s="6"/>
      <c r="B110" s="7"/>
      <c r="C110" s="7"/>
      <c r="D110" s="7"/>
      <c r="E110" s="7" t="str">
        <f>'１．正味財産増減・法人税計算'!C55</f>
        <v>支払手数料</v>
      </c>
      <c r="F110" s="7"/>
      <c r="G110" s="7"/>
      <c r="H110" s="7"/>
      <c r="I110" s="8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>
        <f>'１．正味財産増減・法人税計算'!N55</f>
        <v>55277</v>
      </c>
      <c r="U110" s="10">
        <f t="shared" si="16"/>
        <v>55277</v>
      </c>
      <c r="W110" s="12" t="str">
        <f t="shared" si="17"/>
        <v>表示</v>
      </c>
    </row>
    <row r="111" spans="1:29" ht="17.25">
      <c r="A111" s="6"/>
      <c r="B111" s="7"/>
      <c r="C111" s="7"/>
      <c r="D111" s="7"/>
      <c r="E111" s="7" t="str">
        <f>'１．正味財産増減・法人税計算'!C56</f>
        <v>ホームページ更新費</v>
      </c>
      <c r="F111" s="7"/>
      <c r="G111" s="7"/>
      <c r="H111" s="7"/>
      <c r="I111" s="8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>
        <f>'１．正味財産増減・法人税計算'!N56</f>
        <v>103987</v>
      </c>
      <c r="U111" s="10">
        <f t="shared" si="16"/>
        <v>103987</v>
      </c>
      <c r="W111" s="12" t="str">
        <f t="shared" si="17"/>
        <v>表示</v>
      </c>
    </row>
    <row r="112" spans="1:29" ht="17.25">
      <c r="A112" s="6"/>
      <c r="B112" s="7"/>
      <c r="C112" s="7"/>
      <c r="D112" s="7"/>
      <c r="E112" s="7" t="str">
        <f>'１．正味財産増減・法人税計算'!C57</f>
        <v>事務用消耗品費</v>
      </c>
      <c r="F112" s="7"/>
      <c r="G112" s="7"/>
      <c r="H112" s="7"/>
      <c r="I112" s="8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>
        <f>'１．正味財産増減・法人税計算'!N57</f>
        <v>105922</v>
      </c>
      <c r="U112" s="10">
        <f t="shared" si="16"/>
        <v>105922</v>
      </c>
      <c r="V112" s="12"/>
      <c r="W112" s="12" t="str">
        <f t="shared" si="17"/>
        <v>表示</v>
      </c>
      <c r="X112" s="12"/>
      <c r="Y112" s="12"/>
      <c r="Z112" s="12"/>
      <c r="AA112" s="12"/>
      <c r="AB112" s="12"/>
      <c r="AC112" s="12"/>
    </row>
    <row r="113" spans="1:29" s="12" customFormat="1" ht="17.25">
      <c r="A113" s="6"/>
      <c r="B113" s="7"/>
      <c r="C113" s="7"/>
      <c r="D113" s="7"/>
      <c r="E113" s="7" t="str">
        <f>'１．正味財産増減・法人税計算'!C58</f>
        <v>印刷製本費</v>
      </c>
      <c r="F113" s="7"/>
      <c r="G113" s="7"/>
      <c r="H113" s="7"/>
      <c r="I113" s="8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>
        <f>'１．正味財産増減・法人税計算'!N58</f>
        <v>377424</v>
      </c>
      <c r="U113" s="10">
        <f t="shared" si="16"/>
        <v>377424</v>
      </c>
      <c r="V113" s="1"/>
      <c r="W113" s="12" t="str">
        <f t="shared" si="17"/>
        <v>表示</v>
      </c>
      <c r="X113" s="1"/>
      <c r="Y113" s="1"/>
      <c r="Z113" s="1"/>
      <c r="AA113" s="1"/>
      <c r="AB113" s="1"/>
      <c r="AC113" s="1"/>
    </row>
    <row r="114" spans="1:29" ht="17.25">
      <c r="A114" s="6"/>
      <c r="B114" s="7"/>
      <c r="C114" s="7"/>
      <c r="D114" s="7"/>
      <c r="E114" s="7" t="str">
        <f>'１．正味財産増減・法人税計算'!C59</f>
        <v>事務局借室料</v>
      </c>
      <c r="F114" s="7"/>
      <c r="G114" s="7"/>
      <c r="H114" s="7"/>
      <c r="I114" s="8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>
        <f>'１．正味財産増減・法人税計算'!N59</f>
        <v>909523</v>
      </c>
      <c r="U114" s="10">
        <f t="shared" si="16"/>
        <v>909523</v>
      </c>
      <c r="V114" s="12"/>
      <c r="W114" s="12" t="str">
        <f t="shared" si="17"/>
        <v>表示</v>
      </c>
      <c r="X114" s="12"/>
      <c r="Y114" s="12"/>
      <c r="Z114" s="12"/>
      <c r="AA114" s="12"/>
      <c r="AB114" s="12"/>
      <c r="AC114" s="12"/>
    </row>
    <row r="115" spans="1:29" s="12" customFormat="1" ht="17.25">
      <c r="A115" s="6"/>
      <c r="B115" s="7"/>
      <c r="C115" s="7"/>
      <c r="D115" s="7"/>
      <c r="E115" s="7" t="str">
        <f>'１．正味財産増減・法人税計算'!C60</f>
        <v>借室附帯費</v>
      </c>
      <c r="F115" s="7"/>
      <c r="G115" s="7"/>
      <c r="H115" s="7"/>
      <c r="I115" s="8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>
        <f>'１．正味財産増減・法人税計算'!N60</f>
        <v>50704</v>
      </c>
      <c r="U115" s="10">
        <f t="shared" si="16"/>
        <v>50704</v>
      </c>
      <c r="W115" s="12" t="str">
        <f t="shared" si="17"/>
        <v>表示</v>
      </c>
    </row>
    <row r="116" spans="1:29" s="12" customFormat="1" ht="17.25" hidden="1">
      <c r="A116" s="6"/>
      <c r="B116" s="7"/>
      <c r="C116" s="7"/>
      <c r="D116" s="7"/>
      <c r="E116" s="7" t="str">
        <f>'１．正味財産増減・法人税計算'!C61</f>
        <v>賃借料</v>
      </c>
      <c r="F116" s="7"/>
      <c r="G116" s="7"/>
      <c r="H116" s="7"/>
      <c r="I116" s="8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>
        <f>'１．正味財産増減・法人税計算'!N61</f>
        <v>0</v>
      </c>
      <c r="U116" s="10">
        <f t="shared" si="16"/>
        <v>0</v>
      </c>
      <c r="W116" s="12" t="str">
        <f t="shared" si="17"/>
        <v>非表示</v>
      </c>
    </row>
    <row r="117" spans="1:29" s="12" customFormat="1" ht="17.25">
      <c r="A117" s="6"/>
      <c r="B117" s="7"/>
      <c r="C117" s="7"/>
      <c r="D117" s="7"/>
      <c r="E117" s="7" t="str">
        <f>'１．正味財産増減・法人税計算'!C62</f>
        <v>減価償却費</v>
      </c>
      <c r="F117" s="7"/>
      <c r="G117" s="7"/>
      <c r="H117" s="7"/>
      <c r="I117" s="8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>
        <f>'１．正味財産増減・法人税計算'!N62</f>
        <v>276891</v>
      </c>
      <c r="U117" s="10">
        <f t="shared" si="16"/>
        <v>276891</v>
      </c>
      <c r="V117" s="1"/>
      <c r="W117" s="12" t="str">
        <f t="shared" si="17"/>
        <v>表示</v>
      </c>
      <c r="X117" s="1"/>
      <c r="Y117" s="1"/>
      <c r="Z117" s="1"/>
      <c r="AA117" s="1"/>
      <c r="AB117" s="1"/>
      <c r="AC117" s="1"/>
    </row>
    <row r="118" spans="1:29" ht="17.25">
      <c r="A118" s="6"/>
      <c r="B118" s="7"/>
      <c r="C118" s="7"/>
      <c r="D118" s="7"/>
      <c r="E118" s="7" t="str">
        <f>'１．正味財産増減・法人税計算'!C63</f>
        <v>事務用機械借用料</v>
      </c>
      <c r="F118" s="7"/>
      <c r="G118" s="7"/>
      <c r="H118" s="7"/>
      <c r="I118" s="8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>
        <f>'１．正味財産増減・法人税計算'!N63</f>
        <v>206262</v>
      </c>
      <c r="U118" s="10">
        <f t="shared" si="16"/>
        <v>206262</v>
      </c>
      <c r="W118" s="12" t="str">
        <f t="shared" si="17"/>
        <v>表示</v>
      </c>
    </row>
    <row r="119" spans="1:29" ht="17.25">
      <c r="A119" s="6"/>
      <c r="B119" s="7"/>
      <c r="C119" s="7"/>
      <c r="D119" s="7"/>
      <c r="E119" s="7" t="str">
        <f>'１．正味財産増減・法人税計算'!C64</f>
        <v>什器備品費</v>
      </c>
      <c r="F119" s="7"/>
      <c r="G119" s="7"/>
      <c r="H119" s="7"/>
      <c r="I119" s="8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>
        <f>'１．正味財産増減・法人税計算'!N64</f>
        <v>15843</v>
      </c>
      <c r="U119" s="10">
        <f t="shared" si="16"/>
        <v>15843</v>
      </c>
      <c r="W119" s="12" t="str">
        <f t="shared" si="17"/>
        <v>表示</v>
      </c>
    </row>
    <row r="120" spans="1:29" ht="17.25">
      <c r="A120" s="6"/>
      <c r="B120" s="7"/>
      <c r="C120" s="7"/>
      <c r="D120" s="7"/>
      <c r="E120" s="7" t="str">
        <f>'１．正味財産増減・法人税計算'!C65</f>
        <v>図書資料費</v>
      </c>
      <c r="F120" s="7"/>
      <c r="G120" s="7"/>
      <c r="H120" s="7"/>
      <c r="I120" s="8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>
        <f>'１．正味財産増減・法人税計算'!N65</f>
        <v>56652</v>
      </c>
      <c r="U120" s="10">
        <f t="shared" si="16"/>
        <v>56652</v>
      </c>
      <c r="W120" s="12" t="str">
        <f t="shared" si="17"/>
        <v>表示</v>
      </c>
    </row>
    <row r="121" spans="1:29" ht="17.25">
      <c r="A121" s="6"/>
      <c r="B121" s="7"/>
      <c r="C121" s="7"/>
      <c r="D121" s="7"/>
      <c r="E121" s="7" t="str">
        <f>'１．正味財産増減・法人税計算'!C66</f>
        <v>租税公課</v>
      </c>
      <c r="F121" s="7"/>
      <c r="G121" s="7"/>
      <c r="H121" s="7"/>
      <c r="I121" s="8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>
        <f>'１．正味財産増減・法人税計算'!N66</f>
        <v>100276</v>
      </c>
      <c r="U121" s="10">
        <f t="shared" si="16"/>
        <v>100276</v>
      </c>
      <c r="V121" s="12"/>
      <c r="W121" s="12" t="str">
        <f t="shared" si="17"/>
        <v>表示</v>
      </c>
      <c r="X121" s="12"/>
      <c r="Y121" s="12"/>
      <c r="Z121" s="12"/>
      <c r="AA121" s="12"/>
      <c r="AB121" s="12"/>
      <c r="AC121" s="12"/>
    </row>
    <row r="122" spans="1:29" ht="17.25">
      <c r="A122" s="6"/>
      <c r="B122" s="7"/>
      <c r="C122" s="7"/>
      <c r="D122" s="7"/>
      <c r="E122" s="7" t="str">
        <f>'１．正味財産増減・法人税計算'!C67</f>
        <v>業務委託費</v>
      </c>
      <c r="F122" s="7"/>
      <c r="G122" s="7"/>
      <c r="H122" s="7"/>
      <c r="I122" s="8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>
        <f>'１．正味財産増減・法人税計算'!N67</f>
        <v>1484784</v>
      </c>
      <c r="U122" s="10">
        <f t="shared" si="16"/>
        <v>1484784</v>
      </c>
      <c r="V122" s="12"/>
      <c r="W122" s="12" t="str">
        <f t="shared" si="17"/>
        <v>表示</v>
      </c>
      <c r="X122" s="12"/>
      <c r="Y122" s="12"/>
      <c r="Z122" s="12"/>
      <c r="AA122" s="12"/>
      <c r="AB122" s="12"/>
      <c r="AC122" s="12"/>
    </row>
    <row r="123" spans="1:29" s="12" customFormat="1" ht="17.25" hidden="1">
      <c r="A123" s="236"/>
      <c r="B123" s="237"/>
      <c r="C123" s="237"/>
      <c r="D123" s="237"/>
      <c r="E123" s="237" t="str">
        <f>'１．正味財産増減・法人税計算'!C68</f>
        <v>監査料</v>
      </c>
      <c r="F123" s="237"/>
      <c r="G123" s="237"/>
      <c r="H123" s="237"/>
      <c r="I123" s="238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>
        <f>'１．正味財産増減・法人税計算'!N68</f>
        <v>0</v>
      </c>
      <c r="U123" s="239">
        <f t="shared" ref="U123:U133" si="18">SUM(J123:T123)</f>
        <v>0</v>
      </c>
      <c r="V123" s="1"/>
      <c r="W123" s="12" t="str">
        <f t="shared" si="17"/>
        <v>非表示</v>
      </c>
      <c r="X123" s="1"/>
      <c r="Y123" s="1"/>
      <c r="Z123" s="1"/>
      <c r="AA123" s="1"/>
      <c r="AB123" s="1"/>
      <c r="AC123" s="1"/>
    </row>
    <row r="124" spans="1:29" s="12" customFormat="1" ht="17.25" hidden="1">
      <c r="A124" s="236"/>
      <c r="B124" s="237"/>
      <c r="C124" s="237"/>
      <c r="D124" s="237"/>
      <c r="E124" s="237" t="str">
        <f>'１．正味財産増減・法人税計算'!C69</f>
        <v>コンサルタント費</v>
      </c>
      <c r="F124" s="237"/>
      <c r="G124" s="237"/>
      <c r="H124" s="237"/>
      <c r="I124" s="238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>
        <f>'１．正味財産増減・法人税計算'!N69</f>
        <v>0</v>
      </c>
      <c r="U124" s="239">
        <f t="shared" si="18"/>
        <v>0</v>
      </c>
      <c r="V124" s="1"/>
      <c r="W124" s="12" t="str">
        <f t="shared" si="17"/>
        <v>非表示</v>
      </c>
      <c r="X124" s="1"/>
      <c r="Y124" s="1"/>
      <c r="Z124" s="1"/>
      <c r="AA124" s="1"/>
      <c r="AB124" s="1"/>
      <c r="AC124" s="1"/>
    </row>
    <row r="125" spans="1:29" s="12" customFormat="1" ht="17.25" hidden="1">
      <c r="A125" s="6"/>
      <c r="B125" s="7"/>
      <c r="C125" s="7"/>
      <c r="D125" s="7"/>
      <c r="E125" s="7" t="str">
        <f>'１．正味財産増減・法人税計算'!C70</f>
        <v>運営対策費</v>
      </c>
      <c r="F125" s="7"/>
      <c r="G125" s="7"/>
      <c r="H125" s="7"/>
      <c r="I125" s="8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>
        <f>'１．正味財産増減・法人税計算'!N70</f>
        <v>0</v>
      </c>
      <c r="U125" s="10">
        <f t="shared" si="18"/>
        <v>0</v>
      </c>
      <c r="V125" s="1"/>
      <c r="W125" s="12" t="str">
        <f t="shared" si="17"/>
        <v>非表示</v>
      </c>
      <c r="X125" s="1"/>
      <c r="Y125" s="1"/>
      <c r="Z125" s="1"/>
      <c r="AA125" s="1"/>
      <c r="AB125" s="1"/>
      <c r="AC125" s="1"/>
    </row>
    <row r="126" spans="1:29" ht="17.25">
      <c r="A126" s="6"/>
      <c r="B126" s="7"/>
      <c r="C126" s="7"/>
      <c r="D126" s="7"/>
      <c r="E126" s="7" t="str">
        <f>'１．正味財産増減・法人税計算'!C71</f>
        <v>諸会費</v>
      </c>
      <c r="F126" s="7"/>
      <c r="G126" s="7"/>
      <c r="H126" s="7"/>
      <c r="I126" s="8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>
        <f>'１．正味財産増減・法人税計算'!N71</f>
        <v>202000</v>
      </c>
      <c r="U126" s="10">
        <f t="shared" si="18"/>
        <v>202000</v>
      </c>
      <c r="W126" s="12" t="str">
        <f t="shared" si="17"/>
        <v>表示</v>
      </c>
    </row>
    <row r="127" spans="1:29" ht="17.25" hidden="1">
      <c r="A127" s="240"/>
      <c r="B127" s="241"/>
      <c r="C127" s="241"/>
      <c r="D127" s="241"/>
      <c r="E127" s="237" t="str">
        <f>'１．正味財産増減・法人税計算'!C72</f>
        <v>雑損</v>
      </c>
      <c r="F127" s="237"/>
      <c r="G127" s="237"/>
      <c r="H127" s="237"/>
      <c r="I127" s="238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>
        <f>'１．正味財産増減・法人税計算'!N72</f>
        <v>0</v>
      </c>
      <c r="U127" s="239">
        <f t="shared" si="18"/>
        <v>0</v>
      </c>
      <c r="W127" s="12" t="str">
        <f t="shared" si="17"/>
        <v>非表示</v>
      </c>
    </row>
    <row r="128" spans="1:29" ht="19.5" thickBot="1">
      <c r="A128" s="17"/>
      <c r="B128" s="14"/>
      <c r="C128" s="14"/>
      <c r="D128" s="14"/>
      <c r="E128" s="14" t="str">
        <f>'１．正味財産増減・法人税計算'!C73</f>
        <v>諸雑費</v>
      </c>
      <c r="F128" s="14"/>
      <c r="G128" s="14"/>
      <c r="H128" s="14"/>
      <c r="I128" s="16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0">
        <f>'１．正味財産増減・法人税計算'!N73</f>
        <v>367109</v>
      </c>
      <c r="U128" s="19">
        <f t="shared" si="18"/>
        <v>367109</v>
      </c>
      <c r="V128" s="31"/>
      <c r="W128" s="12" t="str">
        <f t="shared" si="17"/>
        <v>表示</v>
      </c>
      <c r="X128" s="31"/>
      <c r="Y128" s="31"/>
      <c r="Z128" s="31"/>
      <c r="AA128" s="31"/>
      <c r="AB128" s="31"/>
      <c r="AC128" s="31"/>
    </row>
    <row r="129" spans="1:29" s="31" customFormat="1" ht="19.5" thickBot="1">
      <c r="A129" s="21"/>
      <c r="B129" s="22"/>
      <c r="C129" s="22"/>
      <c r="D129" s="23" t="s">
        <v>25</v>
      </c>
      <c r="E129" s="22"/>
      <c r="F129" s="22"/>
      <c r="G129" s="22"/>
      <c r="H129" s="22"/>
      <c r="I129" s="24"/>
      <c r="J129" s="25">
        <f>J27</f>
        <v>2029612</v>
      </c>
      <c r="K129" s="25">
        <f t="shared" ref="K129:S129" si="19">K27</f>
        <v>510152</v>
      </c>
      <c r="L129" s="25">
        <f t="shared" si="19"/>
        <v>5650817</v>
      </c>
      <c r="M129" s="25">
        <f t="shared" si="19"/>
        <v>5324063</v>
      </c>
      <c r="N129" s="25">
        <f t="shared" si="19"/>
        <v>6494814</v>
      </c>
      <c r="O129" s="25">
        <f t="shared" si="19"/>
        <v>708485</v>
      </c>
      <c r="P129" s="25">
        <f t="shared" si="19"/>
        <v>1841753</v>
      </c>
      <c r="Q129" s="25">
        <f t="shared" ref="Q129" si="20">Q27</f>
        <v>3191589</v>
      </c>
      <c r="R129" s="25">
        <f>R27</f>
        <v>20855254</v>
      </c>
      <c r="S129" s="25">
        <f t="shared" si="19"/>
        <v>10412310</v>
      </c>
      <c r="T129" s="37">
        <f>SUM(T78)</f>
        <v>12146784</v>
      </c>
      <c r="U129" s="26">
        <f t="shared" si="18"/>
        <v>69165633</v>
      </c>
      <c r="V129" s="32"/>
      <c r="W129" s="12" t="str">
        <f t="shared" si="17"/>
        <v>表示</v>
      </c>
      <c r="X129" s="32"/>
      <c r="Y129" s="32"/>
      <c r="Z129" s="32"/>
      <c r="AA129" s="32"/>
      <c r="AB129" s="32"/>
      <c r="AC129" s="32"/>
    </row>
    <row r="130" spans="1:29" s="20" customFormat="1" ht="18.75">
      <c r="A130" s="27"/>
      <c r="B130" s="28"/>
      <c r="C130" s="28" t="s">
        <v>26</v>
      </c>
      <c r="D130" s="28"/>
      <c r="E130" s="28"/>
      <c r="F130" s="28"/>
      <c r="G130" s="28"/>
      <c r="H130" s="28"/>
      <c r="I130" s="29"/>
      <c r="J130" s="30">
        <f>J25-J129</f>
        <v>-2029612</v>
      </c>
      <c r="K130" s="30">
        <f t="shared" ref="K130:S130" si="21">K25-K129</f>
        <v>-510152</v>
      </c>
      <c r="L130" s="30">
        <f t="shared" si="21"/>
        <v>-4019877</v>
      </c>
      <c r="M130" s="30">
        <f t="shared" si="21"/>
        <v>-5324063</v>
      </c>
      <c r="N130" s="30">
        <f t="shared" si="21"/>
        <v>-6012814</v>
      </c>
      <c r="O130" s="30">
        <f t="shared" si="21"/>
        <v>453208</v>
      </c>
      <c r="P130" s="30">
        <f t="shared" si="21"/>
        <v>-1315753</v>
      </c>
      <c r="Q130" s="30">
        <f t="shared" ref="Q130" si="22">Q25-Q129</f>
        <v>-3004647</v>
      </c>
      <c r="R130" s="30">
        <f>R25-R129</f>
        <v>-2347254</v>
      </c>
      <c r="S130" s="30">
        <f t="shared" si="21"/>
        <v>0</v>
      </c>
      <c r="T130" s="38">
        <f t="shared" ref="T130" si="23">T25-T129</f>
        <v>29684060</v>
      </c>
      <c r="U130" s="30">
        <f t="shared" si="18"/>
        <v>5573096</v>
      </c>
      <c r="V130" s="31"/>
      <c r="W130" s="12" t="str">
        <f t="shared" si="17"/>
        <v>表示</v>
      </c>
      <c r="X130" s="31"/>
      <c r="Y130" s="31"/>
      <c r="Z130" s="31"/>
      <c r="AA130" s="31"/>
      <c r="AB130" s="31"/>
      <c r="AC130" s="31"/>
    </row>
    <row r="131" spans="1:29" s="31" customFormat="1" ht="18.75">
      <c r="A131" s="6"/>
      <c r="B131" s="7"/>
      <c r="C131" s="7" t="s">
        <v>27</v>
      </c>
      <c r="D131" s="7"/>
      <c r="E131" s="7"/>
      <c r="F131" s="7"/>
      <c r="G131" s="7"/>
      <c r="H131" s="7"/>
      <c r="I131" s="8"/>
      <c r="J131" s="10">
        <f>J130</f>
        <v>-2029612</v>
      </c>
      <c r="K131" s="10">
        <f t="shared" ref="K131:S131" si="24">K130</f>
        <v>-510152</v>
      </c>
      <c r="L131" s="10">
        <f t="shared" si="24"/>
        <v>-4019877</v>
      </c>
      <c r="M131" s="10">
        <f t="shared" si="24"/>
        <v>-5324063</v>
      </c>
      <c r="N131" s="10">
        <f t="shared" si="24"/>
        <v>-6012814</v>
      </c>
      <c r="O131" s="10">
        <f t="shared" si="24"/>
        <v>453208</v>
      </c>
      <c r="P131" s="10">
        <f t="shared" si="24"/>
        <v>-1315753</v>
      </c>
      <c r="Q131" s="10">
        <f t="shared" ref="Q131" si="25">Q130</f>
        <v>-3004647</v>
      </c>
      <c r="R131" s="10">
        <f>R130</f>
        <v>-2347254</v>
      </c>
      <c r="S131" s="10">
        <f t="shared" si="24"/>
        <v>0</v>
      </c>
      <c r="T131" s="36">
        <f t="shared" ref="T131" si="26">T130</f>
        <v>29684060</v>
      </c>
      <c r="U131" s="10">
        <f t="shared" si="18"/>
        <v>5573096</v>
      </c>
      <c r="V131" s="20"/>
      <c r="W131" s="12" t="str">
        <f t="shared" si="17"/>
        <v>表示</v>
      </c>
      <c r="X131" s="20"/>
      <c r="Y131" s="20"/>
      <c r="Z131" s="20"/>
      <c r="AA131" s="20"/>
      <c r="AB131" s="20"/>
      <c r="AC131" s="20"/>
    </row>
    <row r="132" spans="1:29" ht="17.25">
      <c r="A132" s="6"/>
      <c r="B132" s="7"/>
      <c r="C132" s="7"/>
      <c r="D132" s="7" t="s">
        <v>28</v>
      </c>
      <c r="E132" s="7"/>
      <c r="F132" s="7"/>
      <c r="G132" s="7"/>
      <c r="H132" s="7"/>
      <c r="I132" s="8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>
        <f>'１．正味財産増減・法人税計算'!N76</f>
        <v>70000</v>
      </c>
      <c r="U132" s="10">
        <f t="shared" si="18"/>
        <v>70000</v>
      </c>
      <c r="W132" s="12" t="str">
        <f t="shared" ref="W132:W140" si="27">IF(AND(E132&lt;&gt;"",U132=0),"非表示","表示")</f>
        <v>表示</v>
      </c>
    </row>
    <row r="133" spans="1:29" ht="17.25">
      <c r="A133" s="27"/>
      <c r="B133" s="28"/>
      <c r="C133" s="28" t="s">
        <v>355</v>
      </c>
      <c r="D133" s="28"/>
      <c r="E133" s="28"/>
      <c r="F133" s="28"/>
      <c r="G133" s="28"/>
      <c r="H133" s="28"/>
      <c r="I133" s="29"/>
      <c r="J133" s="9">
        <f>J131-J132</f>
        <v>-2029612</v>
      </c>
      <c r="K133" s="9">
        <f t="shared" ref="K133:S133" si="28">K131-K132</f>
        <v>-510152</v>
      </c>
      <c r="L133" s="9">
        <f t="shared" si="28"/>
        <v>-4019877</v>
      </c>
      <c r="M133" s="9">
        <f t="shared" si="28"/>
        <v>-5324063</v>
      </c>
      <c r="N133" s="9">
        <f t="shared" si="28"/>
        <v>-6012814</v>
      </c>
      <c r="O133" s="9">
        <f t="shared" si="28"/>
        <v>453208</v>
      </c>
      <c r="P133" s="9">
        <f t="shared" si="28"/>
        <v>-1315753</v>
      </c>
      <c r="Q133" s="9">
        <f t="shared" ref="Q133" si="29">Q131-Q132</f>
        <v>-3004647</v>
      </c>
      <c r="R133" s="9">
        <f>R131-R132</f>
        <v>-2347254</v>
      </c>
      <c r="S133" s="9">
        <f t="shared" si="28"/>
        <v>0</v>
      </c>
      <c r="T133" s="9">
        <f t="shared" ref="T133" si="30">T131-T132</f>
        <v>29614060</v>
      </c>
      <c r="U133" s="39">
        <f t="shared" si="18"/>
        <v>5503096</v>
      </c>
      <c r="W133" s="12" t="str">
        <f t="shared" si="27"/>
        <v>表示</v>
      </c>
    </row>
    <row r="134" spans="1:29" ht="17.25">
      <c r="A134" s="27"/>
      <c r="B134" s="28"/>
      <c r="C134" s="28" t="s">
        <v>123</v>
      </c>
      <c r="D134" s="28"/>
      <c r="E134" s="28"/>
      <c r="F134" s="28"/>
      <c r="G134" s="28"/>
      <c r="H134" s="28"/>
      <c r="I134" s="2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39">
        <f>正味財産増減計算書!K135</f>
        <v>20415797</v>
      </c>
      <c r="W134" s="12" t="str">
        <f t="shared" si="27"/>
        <v>表示</v>
      </c>
    </row>
    <row r="135" spans="1:29" ht="17.25">
      <c r="A135" s="27"/>
      <c r="B135" s="28"/>
      <c r="C135" s="28" t="s">
        <v>124</v>
      </c>
      <c r="D135" s="28"/>
      <c r="E135" s="28"/>
      <c r="F135" s="28"/>
      <c r="G135" s="28"/>
      <c r="H135" s="28"/>
      <c r="I135" s="2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39">
        <f>SUM(U133:U134)</f>
        <v>25918893</v>
      </c>
      <c r="W135" s="12" t="str">
        <f t="shared" si="27"/>
        <v>表示</v>
      </c>
    </row>
    <row r="136" spans="1:29" ht="17.25">
      <c r="A136" s="6" t="s">
        <v>125</v>
      </c>
      <c r="B136" s="28"/>
      <c r="C136" s="28"/>
      <c r="D136" s="28"/>
      <c r="E136" s="28"/>
      <c r="F136" s="28"/>
      <c r="G136" s="28"/>
      <c r="H136" s="28"/>
      <c r="I136" s="2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39"/>
      <c r="W136" s="12" t="str">
        <f t="shared" si="27"/>
        <v>表示</v>
      </c>
    </row>
    <row r="137" spans="1:29" ht="17.25">
      <c r="A137" s="27"/>
      <c r="B137" s="28"/>
      <c r="C137" s="28" t="s">
        <v>126</v>
      </c>
      <c r="D137" s="28"/>
      <c r="E137" s="28"/>
      <c r="F137" s="28"/>
      <c r="G137" s="28"/>
      <c r="H137" s="28"/>
      <c r="I137" s="2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39">
        <v>0</v>
      </c>
      <c r="W137" s="12" t="str">
        <f t="shared" si="27"/>
        <v>表示</v>
      </c>
    </row>
    <row r="138" spans="1:29" ht="17.25">
      <c r="A138" s="27"/>
      <c r="B138" s="28"/>
      <c r="C138" s="28" t="s">
        <v>127</v>
      </c>
      <c r="D138" s="28"/>
      <c r="E138" s="28"/>
      <c r="F138" s="28"/>
      <c r="G138" s="28"/>
      <c r="H138" s="28"/>
      <c r="I138" s="2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39">
        <v>0</v>
      </c>
      <c r="W138" s="12" t="str">
        <f t="shared" si="27"/>
        <v>表示</v>
      </c>
    </row>
    <row r="139" spans="1:29" ht="17.25">
      <c r="A139" s="27"/>
      <c r="B139" s="28"/>
      <c r="C139" s="28" t="s">
        <v>128</v>
      </c>
      <c r="D139" s="28"/>
      <c r="E139" s="28"/>
      <c r="F139" s="28"/>
      <c r="G139" s="28"/>
      <c r="H139" s="28"/>
      <c r="I139" s="2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39">
        <f>SUM(U137:U138)</f>
        <v>0</v>
      </c>
      <c r="W139" s="12" t="str">
        <f t="shared" si="27"/>
        <v>表示</v>
      </c>
    </row>
    <row r="140" spans="1:29" ht="17.25">
      <c r="A140" s="27" t="s">
        <v>129</v>
      </c>
      <c r="B140" s="28"/>
      <c r="C140" s="28"/>
      <c r="D140" s="28"/>
      <c r="E140" s="28"/>
      <c r="F140" s="28"/>
      <c r="G140" s="28"/>
      <c r="H140" s="28"/>
      <c r="I140" s="2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39">
        <f>U135+U139</f>
        <v>25918893</v>
      </c>
      <c r="W140" s="12" t="str">
        <f t="shared" si="27"/>
        <v>表示</v>
      </c>
    </row>
    <row r="141" spans="1:29" ht="14.25">
      <c r="I141" s="346" t="s">
        <v>593</v>
      </c>
    </row>
  </sheetData>
  <autoFilter ref="A3:W14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22">
      <filters>
        <filter val="表示"/>
      </filters>
    </filterColumn>
  </autoFilter>
  <mergeCells count="2">
    <mergeCell ref="A1:U1"/>
    <mergeCell ref="A3:I3"/>
  </mergeCells>
  <phoneticPr fontId="4"/>
  <printOptions horizontalCentered="1"/>
  <pageMargins left="0.27559055118110237" right="0.23622047244094491" top="0.86614173228346458" bottom="0.59055118110236227" header="0.51181102362204722" footer="0.51181102362204722"/>
  <pageSetup paperSize="8" scale="57" orientation="portrait" horizontalDpi="4294967294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3"/>
  <sheetViews>
    <sheetView topLeftCell="A14" zoomScaleNormal="100" workbookViewId="0">
      <selection activeCell="C27" sqref="C27"/>
    </sheetView>
  </sheetViews>
  <sheetFormatPr defaultRowHeight="13.5"/>
  <cols>
    <col min="1" max="1" width="2.25" customWidth="1"/>
    <col min="2" max="2" width="23.125" customWidth="1"/>
    <col min="3" max="6" width="13" customWidth="1"/>
    <col min="7" max="7" width="11" bestFit="1" customWidth="1"/>
    <col min="8" max="8" width="18.125" customWidth="1"/>
  </cols>
  <sheetData>
    <row r="1" spans="1:2">
      <c r="A1" t="s">
        <v>154</v>
      </c>
    </row>
    <row r="3" spans="1:2">
      <c r="A3" t="s">
        <v>155</v>
      </c>
    </row>
    <row r="4" spans="1:2">
      <c r="A4" t="s">
        <v>316</v>
      </c>
    </row>
    <row r="5" spans="1:2">
      <c r="B5" t="s">
        <v>317</v>
      </c>
    </row>
    <row r="7" spans="1:2">
      <c r="A7" t="s">
        <v>314</v>
      </c>
    </row>
    <row r="8" spans="1:2">
      <c r="A8" t="s">
        <v>324</v>
      </c>
    </row>
    <row r="9" spans="1:2">
      <c r="A9" t="s">
        <v>323</v>
      </c>
    </row>
    <row r="11" spans="1:2">
      <c r="A11" t="s">
        <v>315</v>
      </c>
    </row>
    <row r="12" spans="1:2">
      <c r="A12" t="s">
        <v>156</v>
      </c>
    </row>
    <row r="14" spans="1:2" s="60" customFormat="1">
      <c r="A14" s="60" t="s">
        <v>548</v>
      </c>
    </row>
    <row r="15" spans="1:2" s="60" customFormat="1">
      <c r="B15" s="60" t="s">
        <v>549</v>
      </c>
    </row>
    <row r="17" spans="1:7" s="321" customFormat="1" ht="15.95" customHeight="1">
      <c r="A17" t="s">
        <v>569</v>
      </c>
      <c r="C17"/>
      <c r="D17"/>
      <c r="E17"/>
      <c r="F17"/>
      <c r="G17"/>
    </row>
    <row r="18" spans="1:7" s="321" customFormat="1" ht="15.95" customHeight="1">
      <c r="A18"/>
      <c r="B18" t="s">
        <v>563</v>
      </c>
      <c r="C18"/>
      <c r="D18"/>
      <c r="E18"/>
      <c r="F18" s="76" t="s">
        <v>550</v>
      </c>
    </row>
    <row r="19" spans="1:7" s="321" customFormat="1" ht="15.95" customHeight="1">
      <c r="A19"/>
      <c r="B19" s="320" t="s">
        <v>551</v>
      </c>
      <c r="C19" s="320" t="s">
        <v>552</v>
      </c>
      <c r="D19" s="320" t="s">
        <v>553</v>
      </c>
      <c r="E19" s="320" t="s">
        <v>554</v>
      </c>
      <c r="F19" s="168" t="s">
        <v>555</v>
      </c>
    </row>
    <row r="20" spans="1:7" s="321" customFormat="1" ht="15.95" customHeight="1">
      <c r="A20"/>
      <c r="B20" s="322" t="s">
        <v>556</v>
      </c>
      <c r="C20" s="323"/>
      <c r="D20" s="323"/>
      <c r="E20" s="323"/>
      <c r="F20" s="324"/>
    </row>
    <row r="21" spans="1:7" s="321" customFormat="1" ht="15.95" customHeight="1">
      <c r="A21"/>
      <c r="B21" s="322" t="s">
        <v>557</v>
      </c>
      <c r="C21" s="324">
        <v>0</v>
      </c>
      <c r="D21" s="325">
        <v>636000</v>
      </c>
      <c r="E21" s="325">
        <v>0</v>
      </c>
      <c r="F21" s="324">
        <v>636000</v>
      </c>
    </row>
    <row r="22" spans="1:7" s="321" customFormat="1" ht="15.95" customHeight="1">
      <c r="A22"/>
      <c r="B22" s="360" t="s">
        <v>562</v>
      </c>
      <c r="C22" s="324">
        <v>0</v>
      </c>
      <c r="D22" s="325">
        <v>3603058</v>
      </c>
      <c r="E22" s="325">
        <v>0</v>
      </c>
      <c r="F22" s="324">
        <v>3603058</v>
      </c>
    </row>
    <row r="23" spans="1:7" s="321" customFormat="1" ht="15.95" customHeight="1" thickBot="1">
      <c r="A23"/>
      <c r="B23" s="326" t="s">
        <v>558</v>
      </c>
      <c r="C23" s="327">
        <v>0</v>
      </c>
      <c r="D23" s="327">
        <v>4239058</v>
      </c>
      <c r="E23" s="327">
        <v>0</v>
      </c>
      <c r="F23" s="327">
        <v>4239058</v>
      </c>
    </row>
    <row r="24" spans="1:7" s="321" customFormat="1" ht="15.95" customHeight="1" thickTop="1">
      <c r="A24"/>
      <c r="B24"/>
      <c r="C24"/>
      <c r="D24"/>
      <c r="E24"/>
      <c r="F24"/>
      <c r="G24"/>
    </row>
    <row r="25" spans="1:7" s="321" customFormat="1" ht="15.95" customHeight="1">
      <c r="A25" t="s">
        <v>570</v>
      </c>
      <c r="C25"/>
      <c r="D25"/>
      <c r="E25"/>
      <c r="F25"/>
      <c r="G25"/>
    </row>
    <row r="26" spans="1:7" s="321" customFormat="1" ht="15.95" customHeight="1">
      <c r="A26"/>
      <c r="B26" t="s">
        <v>564</v>
      </c>
      <c r="C26"/>
      <c r="D26"/>
      <c r="E26"/>
      <c r="F26" s="76" t="s">
        <v>550</v>
      </c>
    </row>
    <row r="27" spans="1:7" s="321" customFormat="1" ht="25.5" customHeight="1">
      <c r="A27"/>
      <c r="B27" s="320" t="s">
        <v>551</v>
      </c>
      <c r="C27" s="320" t="s">
        <v>555</v>
      </c>
      <c r="D27" s="328" t="s">
        <v>559</v>
      </c>
      <c r="E27" s="328" t="s">
        <v>560</v>
      </c>
      <c r="F27" s="329" t="s">
        <v>561</v>
      </c>
    </row>
    <row r="28" spans="1:7" s="321" customFormat="1" ht="15.95" customHeight="1">
      <c r="A28"/>
      <c r="B28" s="322" t="s">
        <v>556</v>
      </c>
      <c r="C28" s="323"/>
      <c r="D28" s="323"/>
      <c r="E28" s="323"/>
      <c r="F28" s="324"/>
    </row>
    <row r="29" spans="1:7" s="321" customFormat="1" ht="15.95" customHeight="1">
      <c r="A29"/>
      <c r="B29" s="322" t="s">
        <v>557</v>
      </c>
      <c r="C29" s="323">
        <v>636000</v>
      </c>
      <c r="D29" s="347" t="s">
        <v>594</v>
      </c>
      <c r="E29" s="347" t="s">
        <v>594</v>
      </c>
      <c r="F29" s="348">
        <v>-636000</v>
      </c>
    </row>
    <row r="30" spans="1:7" s="321" customFormat="1" ht="15.95" customHeight="1">
      <c r="A30"/>
      <c r="B30" s="360" t="s">
        <v>562</v>
      </c>
      <c r="C30" s="323">
        <v>3603058</v>
      </c>
      <c r="D30" s="349">
        <v>0</v>
      </c>
      <c r="E30" s="349">
        <v>-3603058</v>
      </c>
      <c r="F30" s="352" t="s">
        <v>594</v>
      </c>
    </row>
    <row r="31" spans="1:7" s="321" customFormat="1" ht="15.95" customHeight="1" thickBot="1">
      <c r="A31"/>
      <c r="B31" s="326" t="s">
        <v>558</v>
      </c>
      <c r="C31" s="330">
        <v>4239058</v>
      </c>
      <c r="D31" s="350">
        <v>0</v>
      </c>
      <c r="E31" s="350">
        <v>-3603058</v>
      </c>
      <c r="F31" s="351">
        <v>-636000</v>
      </c>
    </row>
    <row r="32" spans="1:7" s="321" customFormat="1" ht="15.95" customHeight="1" thickTop="1">
      <c r="A32"/>
      <c r="B32" s="331"/>
      <c r="C32" s="332"/>
      <c r="D32" s="332"/>
      <c r="E32" s="332"/>
      <c r="F32" s="332"/>
    </row>
    <row r="33" spans="1:16">
      <c r="A33" t="s">
        <v>596</v>
      </c>
    </row>
    <row r="34" spans="1:16">
      <c r="E34" s="76" t="s">
        <v>30</v>
      </c>
    </row>
    <row r="35" spans="1:16" ht="27">
      <c r="B35" s="98" t="s">
        <v>157</v>
      </c>
      <c r="C35" s="98" t="s">
        <v>595</v>
      </c>
      <c r="D35" s="98" t="s">
        <v>309</v>
      </c>
      <c r="E35" s="98" t="s">
        <v>159</v>
      </c>
    </row>
    <row r="36" spans="1:16">
      <c r="B36" s="69" t="s">
        <v>161</v>
      </c>
      <c r="C36" s="77">
        <v>1117124</v>
      </c>
      <c r="D36" s="77">
        <v>660361</v>
      </c>
      <c r="E36" s="77">
        <v>456763</v>
      </c>
    </row>
    <row r="37" spans="1:16">
      <c r="B37" s="69" t="s">
        <v>322</v>
      </c>
      <c r="C37" s="77">
        <v>5826600</v>
      </c>
      <c r="D37" s="77">
        <v>3760650</v>
      </c>
      <c r="E37" s="77">
        <v>2065950</v>
      </c>
    </row>
    <row r="39" spans="1:16">
      <c r="A39" s="243" t="s">
        <v>571</v>
      </c>
      <c r="B39" s="243"/>
      <c r="C39" s="243"/>
      <c r="D39" s="243"/>
      <c r="E39" s="244"/>
      <c r="F39" s="244"/>
      <c r="G39" s="244"/>
      <c r="H39" s="244"/>
      <c r="I39" s="244"/>
      <c r="J39" s="245"/>
      <c r="K39" s="245"/>
      <c r="L39" s="244"/>
      <c r="M39" s="244"/>
      <c r="N39" s="244"/>
      <c r="O39" s="244"/>
      <c r="P39" s="244"/>
    </row>
    <row r="40" spans="1:16">
      <c r="A40" s="243" t="s">
        <v>421</v>
      </c>
      <c r="B40" s="243"/>
      <c r="C40" s="243"/>
      <c r="D40" s="243"/>
      <c r="E40" s="244"/>
      <c r="F40" s="244"/>
      <c r="G40" s="244"/>
      <c r="H40" s="244"/>
      <c r="I40" s="244"/>
      <c r="J40" s="245"/>
      <c r="K40" s="245"/>
      <c r="L40" s="244"/>
      <c r="M40" s="244"/>
      <c r="N40" s="244"/>
      <c r="O40" s="244"/>
      <c r="P40" s="244"/>
    </row>
    <row r="41" spans="1:16">
      <c r="A41" s="243"/>
      <c r="B41" s="243"/>
      <c r="C41" s="243"/>
      <c r="D41" s="243"/>
      <c r="E41" s="244"/>
      <c r="F41" s="244"/>
      <c r="G41" s="244"/>
      <c r="H41" s="76" t="s">
        <v>30</v>
      </c>
      <c r="I41" s="244"/>
      <c r="J41" s="245"/>
      <c r="K41" s="245"/>
      <c r="L41" s="244"/>
      <c r="M41" s="244"/>
      <c r="N41" s="244"/>
      <c r="O41" s="244"/>
      <c r="P41" s="246"/>
    </row>
    <row r="42" spans="1:16" s="242" customFormat="1" ht="27">
      <c r="A42" s="247"/>
      <c r="B42" s="250" t="s">
        <v>422</v>
      </c>
      <c r="C42" s="250" t="s">
        <v>423</v>
      </c>
      <c r="D42" s="250" t="s">
        <v>424</v>
      </c>
      <c r="E42" s="251" t="s">
        <v>425</v>
      </c>
      <c r="F42" s="251" t="s">
        <v>426</v>
      </c>
      <c r="G42" s="251" t="s">
        <v>427</v>
      </c>
      <c r="H42" s="252" t="s">
        <v>433</v>
      </c>
      <c r="I42" s="248"/>
      <c r="J42" s="249"/>
      <c r="K42" s="249"/>
      <c r="L42" s="248"/>
      <c r="M42" s="248"/>
      <c r="N42" s="248"/>
      <c r="O42" s="248"/>
      <c r="P42" s="248"/>
    </row>
    <row r="43" spans="1:16" ht="40.5">
      <c r="A43" s="243"/>
      <c r="B43" s="255" t="s">
        <v>432</v>
      </c>
      <c r="C43" s="250" t="s">
        <v>428</v>
      </c>
      <c r="D43" s="253">
        <v>0</v>
      </c>
      <c r="E43" s="254">
        <v>5243456</v>
      </c>
      <c r="F43" s="254">
        <v>5243456</v>
      </c>
      <c r="G43" s="254">
        <v>0</v>
      </c>
      <c r="H43" s="251" t="s">
        <v>431</v>
      </c>
      <c r="I43" s="244"/>
      <c r="J43" s="245"/>
      <c r="K43" s="245"/>
      <c r="L43" s="244"/>
      <c r="M43" s="244"/>
      <c r="N43" s="244"/>
      <c r="O43" s="244"/>
      <c r="P43" s="246"/>
    </row>
  </sheetData>
  <phoneticPr fontId="4"/>
  <pageMargins left="0.70866141732283472" right="0.70866141732283472" top="0.74803149606299213" bottom="0.74803149606299213" header="0.31496062992125984" footer="0.31496062992125984"/>
  <pageSetup paperSize="9" scale="85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G10"/>
  <sheetViews>
    <sheetView workbookViewId="0">
      <selection activeCell="G33" sqref="G33"/>
    </sheetView>
  </sheetViews>
  <sheetFormatPr defaultRowHeight="13.5"/>
  <cols>
    <col min="1" max="1" width="2.375" customWidth="1"/>
    <col min="2" max="2" width="18.375" customWidth="1"/>
    <col min="3" max="7" width="12.625" customWidth="1"/>
  </cols>
  <sheetData>
    <row r="2" spans="1:7">
      <c r="A2" s="376" t="s">
        <v>162</v>
      </c>
      <c r="B2" s="376"/>
      <c r="C2" s="376"/>
      <c r="D2" s="376"/>
      <c r="E2" s="376"/>
      <c r="F2" s="376"/>
      <c r="G2" s="376"/>
    </row>
    <row r="4" spans="1:7">
      <c r="A4" t="s">
        <v>163</v>
      </c>
    </row>
    <row r="5" spans="1:7">
      <c r="A5" t="s">
        <v>164</v>
      </c>
    </row>
    <row r="7" spans="1:7">
      <c r="A7" t="s">
        <v>165</v>
      </c>
      <c r="G7" s="76" t="s">
        <v>30</v>
      </c>
    </row>
    <row r="8" spans="1:7">
      <c r="B8" s="377" t="s">
        <v>157</v>
      </c>
      <c r="C8" s="377" t="s">
        <v>166</v>
      </c>
      <c r="D8" s="377" t="s">
        <v>160</v>
      </c>
      <c r="E8" s="379" t="s">
        <v>158</v>
      </c>
      <c r="F8" s="380"/>
      <c r="G8" s="377" t="s">
        <v>169</v>
      </c>
    </row>
    <row r="9" spans="1:7">
      <c r="B9" s="378"/>
      <c r="C9" s="378"/>
      <c r="D9" s="378"/>
      <c r="E9" s="96" t="s">
        <v>167</v>
      </c>
      <c r="F9" s="96" t="s">
        <v>168</v>
      </c>
      <c r="G9" s="378"/>
    </row>
    <row r="10" spans="1:7">
      <c r="B10" s="69" t="s">
        <v>318</v>
      </c>
      <c r="C10" s="77">
        <v>0</v>
      </c>
      <c r="D10" s="77">
        <v>636000</v>
      </c>
      <c r="E10" s="77"/>
      <c r="F10" s="77"/>
      <c r="G10" s="77">
        <v>636000</v>
      </c>
    </row>
  </sheetData>
  <mergeCells count="6">
    <mergeCell ref="A2:G2"/>
    <mergeCell ref="C8:C9"/>
    <mergeCell ref="D8:D9"/>
    <mergeCell ref="E8:F8"/>
    <mergeCell ref="G8:G9"/>
    <mergeCell ref="B8:B9"/>
  </mergeCells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29"/>
  <sheetViews>
    <sheetView topLeftCell="C1" zoomScale="90" zoomScaleNormal="90" workbookViewId="0">
      <pane xSplit="1" ySplit="2" topLeftCell="D3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3.5"/>
  <cols>
    <col min="1" max="2" width="9" hidden="1" customWidth="1"/>
    <col min="3" max="3" width="24" customWidth="1"/>
    <col min="4" max="12" width="13.75" bestFit="1" customWidth="1"/>
    <col min="13" max="13" width="13.625" bestFit="1" customWidth="1"/>
    <col min="14" max="15" width="11.875" bestFit="1" customWidth="1"/>
  </cols>
  <sheetData>
    <row r="1" spans="3:15" ht="18.75">
      <c r="C1" s="216" t="s">
        <v>588</v>
      </c>
    </row>
    <row r="2" spans="3:15" ht="48">
      <c r="C2" s="217"/>
      <c r="D2" s="218" t="str">
        <f>'１．正味財産増減・法人税計算'!D3</f>
        <v>技術・設備合理化研究調査</v>
      </c>
      <c r="E2" s="218" t="str">
        <f>'１．正味財産増減・法人税計算'!E3</f>
        <v>経営合理化研究調査</v>
      </c>
      <c r="F2" s="218" t="str">
        <f>'１．正味財産増減・法人税計算'!F3</f>
        <v>標準化
研究調査事業
(ＪＧＭＡ/規格)</v>
      </c>
      <c r="G2" s="218" t="str">
        <f>'１．正味財産増減・法人税計算'!G3</f>
        <v>標準化
研究調査事業
(ISO/第一・第二分科会)</v>
      </c>
      <c r="H2" s="218" t="str">
        <f>'１．正味財産増減・法人税計算'!H3</f>
        <v>講演会、研究会、機関誌</v>
      </c>
      <c r="I2" s="218" t="str">
        <f>'１．正味財産増減・法人税計算'!I3</f>
        <v>収益事業
(保険事務・見本市事務)</v>
      </c>
      <c r="J2" s="218" t="str">
        <f>'１．正味財産増減・法人税計算'!J3</f>
        <v>技術力向上事業</v>
      </c>
      <c r="K2" s="218" t="str">
        <f>'１．正味財産増減・法人税計算'!K3</f>
        <v>歯車製造便覧</v>
      </c>
      <c r="L2" s="218" t="str">
        <f>'１．正味財産増減・法人税計算'!L3</f>
        <v>ギヤカレッジ</v>
      </c>
      <c r="M2" s="218" t="str">
        <f>'１．正味財産増減・法人税計算'!M3</f>
        <v>金属性状評価プロジェクト</v>
      </c>
      <c r="N2" s="218" t="str">
        <f>'１．正味財産増減・法人税計算'!N3</f>
        <v>管理</v>
      </c>
      <c r="O2" s="218" t="str">
        <f>'１．正味財産増減・法人税計算'!O3</f>
        <v>合計</v>
      </c>
    </row>
    <row r="3" spans="3:15" ht="14.25">
      <c r="C3" s="219" t="s">
        <v>36</v>
      </c>
      <c r="D3" s="77">
        <f>'１．正味財産増減・法人税計算'!D18</f>
        <v>0</v>
      </c>
      <c r="E3" s="77">
        <f>'１．正味財産増減・法人税計算'!E18</f>
        <v>0</v>
      </c>
      <c r="F3" s="77">
        <f>'１．正味財産増減・法人税計算'!F18</f>
        <v>1630940</v>
      </c>
      <c r="G3" s="77">
        <f>'１．正味財産増減・法人税計算'!G18</f>
        <v>0</v>
      </c>
      <c r="H3" s="77">
        <f>'１．正味財産増減・法人税計算'!H18</f>
        <v>482000</v>
      </c>
      <c r="I3" s="77">
        <f>'１．正味財産増減・法人税計算'!I18</f>
        <v>1161693</v>
      </c>
      <c r="J3" s="77">
        <f>'１．正味財産増減・法人税計算'!J18</f>
        <v>526000</v>
      </c>
      <c r="K3" s="77">
        <f>'１．正味財産増減・法人税計算'!K18</f>
        <v>186942</v>
      </c>
      <c r="L3" s="77">
        <f>'１．正味財産増減・法人税計算'!L18</f>
        <v>18508000</v>
      </c>
      <c r="M3" s="77">
        <f>'１．正味財産増減・法人税計算'!M18</f>
        <v>10412310</v>
      </c>
      <c r="N3" s="77">
        <f>'１．正味財産増減・法人税計算'!N18</f>
        <v>41830844</v>
      </c>
      <c r="O3" s="77">
        <f>'１．正味財産増減・法人税計算'!O18</f>
        <v>74738729</v>
      </c>
    </row>
    <row r="4" spans="3:15" ht="14.25">
      <c r="C4" s="220" t="s">
        <v>356</v>
      </c>
      <c r="D4" s="77">
        <f>'３．直接・共通費用'!D55</f>
        <v>270206</v>
      </c>
      <c r="E4" s="77">
        <f>'３．直接・共通費用'!E55</f>
        <v>33012</v>
      </c>
      <c r="F4" s="77">
        <f>'３．直接・共通費用'!F55</f>
        <v>2123763</v>
      </c>
      <c r="G4" s="77">
        <f>'３．直接・共通費用'!G55</f>
        <v>3020744</v>
      </c>
      <c r="H4" s="77">
        <f>'３．直接・共通費用'!H55</f>
        <v>1622748</v>
      </c>
      <c r="I4" s="77">
        <f>'３．直接・共通費用'!I55</f>
        <v>515056</v>
      </c>
      <c r="J4" s="77">
        <f>'３．直接・共通費用'!J55</f>
        <v>425397</v>
      </c>
      <c r="K4" s="77">
        <f>'３．直接・共通費用'!K55</f>
        <v>186942</v>
      </c>
      <c r="L4" s="77">
        <f>'３．直接・共通費用'!L55</f>
        <v>12889028</v>
      </c>
      <c r="M4" s="77">
        <f>'３．直接・共通費用'!M55</f>
        <v>10412310</v>
      </c>
      <c r="N4" s="77">
        <f>'３．直接・共通費用'!N55</f>
        <v>4903354</v>
      </c>
      <c r="O4" s="77">
        <f>'３．直接・共通費用'!O55</f>
        <v>36402560</v>
      </c>
    </row>
    <row r="5" spans="3:15" ht="28.5">
      <c r="C5" s="221" t="s">
        <v>357</v>
      </c>
      <c r="D5" s="222">
        <f>D3-D4</f>
        <v>-270206</v>
      </c>
      <c r="E5" s="222">
        <f t="shared" ref="E5:O5" si="0">E3-E4</f>
        <v>-33012</v>
      </c>
      <c r="F5" s="222">
        <f t="shared" si="0"/>
        <v>-492823</v>
      </c>
      <c r="G5" s="222">
        <f t="shared" si="0"/>
        <v>-3020744</v>
      </c>
      <c r="H5" s="222">
        <f t="shared" si="0"/>
        <v>-1140748</v>
      </c>
      <c r="I5" s="222">
        <f t="shared" si="0"/>
        <v>646637</v>
      </c>
      <c r="J5" s="222">
        <f t="shared" si="0"/>
        <v>100603</v>
      </c>
      <c r="K5" s="222">
        <f t="shared" ref="K5" si="1">K3-K4</f>
        <v>0</v>
      </c>
      <c r="L5" s="222">
        <f>L3-L4</f>
        <v>5618972</v>
      </c>
      <c r="M5" s="222">
        <f t="shared" si="0"/>
        <v>0</v>
      </c>
      <c r="N5" s="222">
        <f t="shared" si="0"/>
        <v>36927490</v>
      </c>
      <c r="O5" s="222">
        <f t="shared" si="0"/>
        <v>38336169</v>
      </c>
    </row>
    <row r="6" spans="3:15" ht="14.25">
      <c r="C6" s="223" t="s">
        <v>358</v>
      </c>
      <c r="D6" s="224">
        <f>'３．直接・共通費用'!D112</f>
        <v>1759406</v>
      </c>
      <c r="E6" s="224">
        <f>'３．直接・共通費用'!E112</f>
        <v>477140</v>
      </c>
      <c r="F6" s="224">
        <f>'３．直接・共通費用'!F112</f>
        <v>3527054</v>
      </c>
      <c r="G6" s="224">
        <f>'３．直接・共通費用'!G112</f>
        <v>2303319</v>
      </c>
      <c r="H6" s="224">
        <f>'３．直接・共通費用'!H112</f>
        <v>4872066</v>
      </c>
      <c r="I6" s="224">
        <f>'３．直接・共通費用'!I112</f>
        <v>193429</v>
      </c>
      <c r="J6" s="224">
        <f>'３．直接・共通費用'!J112</f>
        <v>1416356</v>
      </c>
      <c r="K6" s="224">
        <f>'３．直接・共通費用'!K112</f>
        <v>3004647</v>
      </c>
      <c r="L6" s="224">
        <f>'３．直接・共通費用'!L112</f>
        <v>7966226</v>
      </c>
      <c r="M6" s="224">
        <f>'３．直接・共通費用'!M112</f>
        <v>0</v>
      </c>
      <c r="N6" s="224">
        <f>'３．直接・共通費用'!N112</f>
        <v>7243430</v>
      </c>
      <c r="O6" s="224">
        <f>'３．直接・共通費用'!O112</f>
        <v>32763073</v>
      </c>
    </row>
    <row r="7" spans="3:15" ht="28.5">
      <c r="C7" s="221" t="s">
        <v>359</v>
      </c>
      <c r="D7" s="222">
        <f>D5-D6</f>
        <v>-2029612</v>
      </c>
      <c r="E7" s="222">
        <f t="shared" ref="E7:O7" si="2">E5-E6</f>
        <v>-510152</v>
      </c>
      <c r="F7" s="222">
        <f t="shared" si="2"/>
        <v>-4019877</v>
      </c>
      <c r="G7" s="222">
        <f t="shared" si="2"/>
        <v>-5324063</v>
      </c>
      <c r="H7" s="222">
        <f t="shared" si="2"/>
        <v>-6012814</v>
      </c>
      <c r="I7" s="222">
        <f t="shared" si="2"/>
        <v>453208</v>
      </c>
      <c r="J7" s="222">
        <f t="shared" si="2"/>
        <v>-1315753</v>
      </c>
      <c r="K7" s="222">
        <f t="shared" ref="K7" si="3">K5-K6</f>
        <v>-3004647</v>
      </c>
      <c r="L7" s="222">
        <f>L5-L6</f>
        <v>-2347254</v>
      </c>
      <c r="M7" s="222">
        <f t="shared" si="2"/>
        <v>0</v>
      </c>
      <c r="N7" s="222">
        <f t="shared" si="2"/>
        <v>29684060</v>
      </c>
      <c r="O7" s="222">
        <f t="shared" si="2"/>
        <v>5573096</v>
      </c>
    </row>
    <row r="8" spans="3:15">
      <c r="N8" s="69" t="s">
        <v>360</v>
      </c>
      <c r="O8" s="77">
        <v>70000</v>
      </c>
    </row>
    <row r="9" spans="3:15">
      <c r="N9" s="69" t="s">
        <v>361</v>
      </c>
      <c r="O9" s="95">
        <f>O7-O8</f>
        <v>5503096</v>
      </c>
    </row>
    <row r="10" spans="3:15" ht="17.25">
      <c r="C10" s="341" t="s">
        <v>589</v>
      </c>
    </row>
    <row r="11" spans="3:15" ht="48">
      <c r="C11" s="217"/>
      <c r="D11" s="218" t="s">
        <v>471</v>
      </c>
      <c r="E11" s="218" t="s">
        <v>472</v>
      </c>
      <c r="F11" s="218" t="s">
        <v>439</v>
      </c>
      <c r="G11" s="218" t="s">
        <v>590</v>
      </c>
      <c r="H11" s="218" t="s">
        <v>448</v>
      </c>
      <c r="I11" s="218" t="s">
        <v>441</v>
      </c>
      <c r="J11" s="218" t="s">
        <v>442</v>
      </c>
      <c r="K11" s="218" t="s">
        <v>443</v>
      </c>
      <c r="L11" s="218" t="s">
        <v>449</v>
      </c>
      <c r="M11" s="218" t="s">
        <v>445</v>
      </c>
      <c r="N11" s="218" t="s">
        <v>446</v>
      </c>
      <c r="O11" s="218" t="s">
        <v>447</v>
      </c>
    </row>
    <row r="12" spans="3:15" ht="14.25">
      <c r="C12" s="219" t="s">
        <v>36</v>
      </c>
      <c r="D12" s="77">
        <v>0</v>
      </c>
      <c r="E12" s="77">
        <v>0</v>
      </c>
      <c r="F12" s="77">
        <v>2144430</v>
      </c>
      <c r="G12" s="77">
        <v>0</v>
      </c>
      <c r="H12" s="77">
        <v>128000</v>
      </c>
      <c r="I12" s="77">
        <v>2946893</v>
      </c>
      <c r="J12" s="77">
        <v>208000</v>
      </c>
      <c r="K12" s="77">
        <v>0</v>
      </c>
      <c r="L12" s="77">
        <v>18964000</v>
      </c>
      <c r="M12" s="77">
        <v>24389882</v>
      </c>
      <c r="N12" s="77">
        <v>38912479</v>
      </c>
      <c r="O12" s="77">
        <v>87693684</v>
      </c>
    </row>
    <row r="13" spans="3:15" ht="14.25">
      <c r="C13" s="220" t="s">
        <v>356</v>
      </c>
      <c r="D13" s="77">
        <v>235537</v>
      </c>
      <c r="E13" s="77">
        <v>670</v>
      </c>
      <c r="F13" s="77">
        <v>3182331</v>
      </c>
      <c r="G13" s="77">
        <v>2156475</v>
      </c>
      <c r="H13" s="77">
        <v>1226676</v>
      </c>
      <c r="I13" s="77">
        <v>973544</v>
      </c>
      <c r="J13" s="77">
        <v>389034</v>
      </c>
      <c r="K13" s="77">
        <v>5200</v>
      </c>
      <c r="L13" s="77">
        <v>13959946</v>
      </c>
      <c r="M13" s="77">
        <v>24389882</v>
      </c>
      <c r="N13" s="77">
        <v>5830309</v>
      </c>
      <c r="O13" s="77">
        <v>52349604</v>
      </c>
    </row>
    <row r="14" spans="3:15" ht="28.5">
      <c r="C14" s="221" t="s">
        <v>357</v>
      </c>
      <c r="D14" s="222">
        <v>-235537</v>
      </c>
      <c r="E14" s="222">
        <v>-670</v>
      </c>
      <c r="F14" s="222">
        <v>-1037901</v>
      </c>
      <c r="G14" s="222">
        <v>-2156475</v>
      </c>
      <c r="H14" s="222">
        <v>-1098676</v>
      </c>
      <c r="I14" s="222">
        <v>1973349</v>
      </c>
      <c r="J14" s="222">
        <v>-181034</v>
      </c>
      <c r="K14" s="222">
        <v>-5200</v>
      </c>
      <c r="L14" s="222">
        <v>5004054</v>
      </c>
      <c r="M14" s="222">
        <v>0</v>
      </c>
      <c r="N14" s="222">
        <v>33082170</v>
      </c>
      <c r="O14" s="222">
        <v>35344080</v>
      </c>
    </row>
    <row r="15" spans="3:15" ht="14.25">
      <c r="C15" s="223" t="s">
        <v>358</v>
      </c>
      <c r="D15" s="224">
        <v>3154110</v>
      </c>
      <c r="E15" s="224">
        <v>364944</v>
      </c>
      <c r="F15" s="224">
        <v>2404232</v>
      </c>
      <c r="G15" s="224">
        <v>2388779</v>
      </c>
      <c r="H15" s="224">
        <v>3045474</v>
      </c>
      <c r="I15" s="224">
        <v>1957105</v>
      </c>
      <c r="J15" s="224">
        <v>1165587</v>
      </c>
      <c r="K15" s="224">
        <v>127493</v>
      </c>
      <c r="L15" s="224">
        <v>6546543</v>
      </c>
      <c r="M15" s="224">
        <v>0</v>
      </c>
      <c r="N15" s="224">
        <v>9278903</v>
      </c>
      <c r="O15" s="224">
        <v>30433170</v>
      </c>
    </row>
    <row r="16" spans="3:15" ht="28.5">
      <c r="C16" s="221" t="s">
        <v>359</v>
      </c>
      <c r="D16" s="222">
        <v>-3389647</v>
      </c>
      <c r="E16" s="222">
        <v>-365614</v>
      </c>
      <c r="F16" s="222">
        <v>-3442133</v>
      </c>
      <c r="G16" s="222">
        <v>-4545254</v>
      </c>
      <c r="H16" s="222">
        <v>-4144150</v>
      </c>
      <c r="I16" s="222">
        <v>16244</v>
      </c>
      <c r="J16" s="222">
        <v>-1346621</v>
      </c>
      <c r="K16" s="222">
        <v>-132693</v>
      </c>
      <c r="L16" s="222">
        <v>-1542489</v>
      </c>
      <c r="M16" s="222">
        <v>0</v>
      </c>
      <c r="N16" s="222">
        <v>23803267</v>
      </c>
      <c r="O16" s="222">
        <v>4910910</v>
      </c>
    </row>
    <row r="17" spans="3:15">
      <c r="N17" s="69" t="s">
        <v>360</v>
      </c>
      <c r="O17" s="77">
        <v>70000</v>
      </c>
    </row>
    <row r="18" spans="3:15">
      <c r="N18" s="69" t="s">
        <v>361</v>
      </c>
      <c r="O18" s="95">
        <v>4840910</v>
      </c>
    </row>
    <row r="21" spans="3:15" ht="17.25">
      <c r="C21" s="341" t="s">
        <v>591</v>
      </c>
    </row>
    <row r="22" spans="3:15" ht="48">
      <c r="C22" s="217"/>
      <c r="D22" s="218" t="s">
        <v>471</v>
      </c>
      <c r="E22" s="218" t="s">
        <v>472</v>
      </c>
      <c r="F22" s="218" t="s">
        <v>439</v>
      </c>
      <c r="G22" s="218" t="s">
        <v>590</v>
      </c>
      <c r="H22" s="218" t="s">
        <v>448</v>
      </c>
      <c r="I22" s="218" t="s">
        <v>441</v>
      </c>
      <c r="J22" s="218" t="s">
        <v>442</v>
      </c>
      <c r="K22" s="218" t="s">
        <v>443</v>
      </c>
      <c r="L22" s="218" t="s">
        <v>449</v>
      </c>
      <c r="M22" s="218" t="s">
        <v>445</v>
      </c>
      <c r="N22" s="218" t="s">
        <v>446</v>
      </c>
      <c r="O22" s="218" t="s">
        <v>447</v>
      </c>
    </row>
    <row r="23" spans="3:15" ht="14.25">
      <c r="C23" s="219" t="s">
        <v>36</v>
      </c>
      <c r="D23" s="77">
        <f>D3-D12</f>
        <v>0</v>
      </c>
      <c r="E23" s="77">
        <f t="shared" ref="E23:O23" si="4">E3-E12</f>
        <v>0</v>
      </c>
      <c r="F23" s="77">
        <f t="shared" si="4"/>
        <v>-513490</v>
      </c>
      <c r="G23" s="77">
        <f t="shared" si="4"/>
        <v>0</v>
      </c>
      <c r="H23" s="77">
        <f t="shared" si="4"/>
        <v>354000</v>
      </c>
      <c r="I23" s="77">
        <f t="shared" si="4"/>
        <v>-1785200</v>
      </c>
      <c r="J23" s="77">
        <f t="shared" si="4"/>
        <v>318000</v>
      </c>
      <c r="K23" s="77">
        <f t="shared" si="4"/>
        <v>186942</v>
      </c>
      <c r="L23" s="77">
        <f t="shared" si="4"/>
        <v>-456000</v>
      </c>
      <c r="M23" s="77">
        <f t="shared" si="4"/>
        <v>-13977572</v>
      </c>
      <c r="N23" s="77">
        <f>N3-N12</f>
        <v>2918365</v>
      </c>
      <c r="O23" s="77">
        <f t="shared" si="4"/>
        <v>-12954955</v>
      </c>
    </row>
    <row r="24" spans="3:15" ht="14.25">
      <c r="C24" s="220" t="s">
        <v>356</v>
      </c>
      <c r="D24" s="77">
        <f t="shared" ref="D24:O29" si="5">D4-D13</f>
        <v>34669</v>
      </c>
      <c r="E24" s="77">
        <f t="shared" si="5"/>
        <v>32342</v>
      </c>
      <c r="F24" s="77">
        <f t="shared" si="5"/>
        <v>-1058568</v>
      </c>
      <c r="G24" s="77">
        <f t="shared" si="5"/>
        <v>864269</v>
      </c>
      <c r="H24" s="77">
        <f t="shared" si="5"/>
        <v>396072</v>
      </c>
      <c r="I24" s="77">
        <f t="shared" si="5"/>
        <v>-458488</v>
      </c>
      <c r="J24" s="77">
        <f t="shared" si="5"/>
        <v>36363</v>
      </c>
      <c r="K24" s="77">
        <f t="shared" si="5"/>
        <v>181742</v>
      </c>
      <c r="L24" s="77">
        <f t="shared" si="5"/>
        <v>-1070918</v>
      </c>
      <c r="M24" s="77">
        <f t="shared" si="5"/>
        <v>-13977572</v>
      </c>
      <c r="N24" s="77">
        <f t="shared" si="5"/>
        <v>-926955</v>
      </c>
      <c r="O24" s="77">
        <f t="shared" si="5"/>
        <v>-15947044</v>
      </c>
    </row>
    <row r="25" spans="3:15" ht="28.5">
      <c r="C25" s="221" t="s">
        <v>357</v>
      </c>
      <c r="D25" s="222">
        <f t="shared" si="5"/>
        <v>-34669</v>
      </c>
      <c r="E25" s="222">
        <f t="shared" si="5"/>
        <v>-32342</v>
      </c>
      <c r="F25" s="222">
        <f t="shared" si="5"/>
        <v>545078</v>
      </c>
      <c r="G25" s="222">
        <f t="shared" si="5"/>
        <v>-864269</v>
      </c>
      <c r="H25" s="222">
        <f t="shared" si="5"/>
        <v>-42072</v>
      </c>
      <c r="I25" s="222">
        <f t="shared" si="5"/>
        <v>-1326712</v>
      </c>
      <c r="J25" s="222">
        <f t="shared" si="5"/>
        <v>281637</v>
      </c>
      <c r="K25" s="222">
        <f t="shared" si="5"/>
        <v>5200</v>
      </c>
      <c r="L25" s="222">
        <f t="shared" si="5"/>
        <v>614918</v>
      </c>
      <c r="M25" s="222">
        <f t="shared" si="5"/>
        <v>0</v>
      </c>
      <c r="N25" s="222">
        <f t="shared" si="5"/>
        <v>3845320</v>
      </c>
      <c r="O25" s="222">
        <f>O5-O14</f>
        <v>2992089</v>
      </c>
    </row>
    <row r="26" spans="3:15" ht="14.25">
      <c r="C26" s="223" t="s">
        <v>358</v>
      </c>
      <c r="D26" s="224">
        <f t="shared" si="5"/>
        <v>-1394704</v>
      </c>
      <c r="E26" s="224">
        <f t="shared" si="5"/>
        <v>112196</v>
      </c>
      <c r="F26" s="224">
        <f t="shared" si="5"/>
        <v>1122822</v>
      </c>
      <c r="G26" s="224">
        <f t="shared" si="5"/>
        <v>-85460</v>
      </c>
      <c r="H26" s="224">
        <f t="shared" si="5"/>
        <v>1826592</v>
      </c>
      <c r="I26" s="224">
        <f t="shared" si="5"/>
        <v>-1763676</v>
      </c>
      <c r="J26" s="224">
        <f t="shared" si="5"/>
        <v>250769</v>
      </c>
      <c r="K26" s="224">
        <f t="shared" si="5"/>
        <v>2877154</v>
      </c>
      <c r="L26" s="224">
        <f t="shared" si="5"/>
        <v>1419683</v>
      </c>
      <c r="M26" s="224">
        <f t="shared" si="5"/>
        <v>0</v>
      </c>
      <c r="N26" s="224">
        <f t="shared" si="5"/>
        <v>-2035473</v>
      </c>
      <c r="O26" s="224">
        <f t="shared" si="5"/>
        <v>2329903</v>
      </c>
    </row>
    <row r="27" spans="3:15" ht="28.5">
      <c r="C27" s="221" t="s">
        <v>359</v>
      </c>
      <c r="D27" s="222">
        <f t="shared" si="5"/>
        <v>1360035</v>
      </c>
      <c r="E27" s="222">
        <f t="shared" si="5"/>
        <v>-144538</v>
      </c>
      <c r="F27" s="222">
        <f t="shared" si="5"/>
        <v>-577744</v>
      </c>
      <c r="G27" s="222">
        <f t="shared" si="5"/>
        <v>-778809</v>
      </c>
      <c r="H27" s="222">
        <f t="shared" si="5"/>
        <v>-1868664</v>
      </c>
      <c r="I27" s="222">
        <f t="shared" si="5"/>
        <v>436964</v>
      </c>
      <c r="J27" s="222">
        <f t="shared" si="5"/>
        <v>30868</v>
      </c>
      <c r="K27" s="222">
        <f t="shared" si="5"/>
        <v>-2871954</v>
      </c>
      <c r="L27" s="222">
        <f t="shared" si="5"/>
        <v>-804765</v>
      </c>
      <c r="M27" s="222">
        <f t="shared" si="5"/>
        <v>0</v>
      </c>
      <c r="N27" s="222">
        <f t="shared" si="5"/>
        <v>5880793</v>
      </c>
      <c r="O27" s="222">
        <f t="shared" si="5"/>
        <v>662186</v>
      </c>
    </row>
    <row r="28" spans="3:15">
      <c r="N28" s="69" t="s">
        <v>360</v>
      </c>
      <c r="O28" s="77">
        <f>O8-O17</f>
        <v>0</v>
      </c>
    </row>
    <row r="29" spans="3:15">
      <c r="N29" s="69" t="s">
        <v>361</v>
      </c>
      <c r="O29" s="95">
        <f t="shared" si="5"/>
        <v>662186</v>
      </c>
    </row>
  </sheetData>
  <phoneticPr fontId="4"/>
  <pageMargins left="0.2" right="0.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C1:W81"/>
  <sheetViews>
    <sheetView topLeftCell="C1" zoomScale="80" zoomScaleNormal="80" workbookViewId="0">
      <pane xSplit="1" ySplit="3" topLeftCell="I4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3.5"/>
  <cols>
    <col min="1" max="2" width="0" style="41" hidden="1" customWidth="1"/>
    <col min="3" max="3" width="29.625" style="41" customWidth="1"/>
    <col min="4" max="4" width="16.375" style="41" customWidth="1"/>
    <col min="5" max="5" width="11.875" style="41" bestFit="1" customWidth="1"/>
    <col min="6" max="6" width="13.875" style="41" customWidth="1"/>
    <col min="7" max="7" width="16" style="41" customWidth="1"/>
    <col min="8" max="8" width="12.625" style="41" customWidth="1"/>
    <col min="9" max="9" width="11.25" style="41" customWidth="1"/>
    <col min="10" max="10" width="12" style="41" bestFit="1" customWidth="1"/>
    <col min="11" max="12" width="12" style="41" customWidth="1"/>
    <col min="13" max="13" width="14.375" style="41" customWidth="1"/>
    <col min="14" max="14" width="13.5" style="41" customWidth="1"/>
    <col min="15" max="15" width="13.375" style="42" customWidth="1"/>
    <col min="16" max="16" width="6.25" style="41" customWidth="1"/>
    <col min="17" max="17" width="11.75" style="41" customWidth="1"/>
    <col min="18" max="18" width="11.875" style="41" customWidth="1"/>
    <col min="19" max="19" width="12.5" style="41" customWidth="1"/>
    <col min="20" max="21" width="12.125" style="41" customWidth="1"/>
    <col min="22" max="22" width="9.25" style="41" bestFit="1" customWidth="1"/>
    <col min="23" max="23" width="17.75" style="41" customWidth="1"/>
    <col min="24" max="16384" width="9" style="41"/>
  </cols>
  <sheetData>
    <row r="1" spans="3:23" ht="18.75">
      <c r="C1" s="40" t="s">
        <v>347</v>
      </c>
    </row>
    <row r="2" spans="3:23" s="46" customFormat="1" ht="13.5" customHeight="1">
      <c r="C2" s="47"/>
      <c r="D2" s="47" t="s">
        <v>343</v>
      </c>
      <c r="E2" s="47" t="s">
        <v>343</v>
      </c>
      <c r="F2" s="204" t="s">
        <v>36</v>
      </c>
      <c r="G2" s="204" t="s">
        <v>36</v>
      </c>
      <c r="H2" s="47" t="s">
        <v>343</v>
      </c>
      <c r="I2" s="204" t="s">
        <v>342</v>
      </c>
      <c r="J2" s="167" t="s">
        <v>343</v>
      </c>
      <c r="K2" s="343" t="s">
        <v>343</v>
      </c>
      <c r="L2" s="167" t="s">
        <v>344</v>
      </c>
      <c r="M2" s="167" t="s">
        <v>343</v>
      </c>
      <c r="N2" s="167"/>
      <c r="O2" s="197"/>
      <c r="Q2" s="47" t="s">
        <v>32</v>
      </c>
      <c r="R2" s="47" t="s">
        <v>33</v>
      </c>
      <c r="S2" s="47" t="s">
        <v>34</v>
      </c>
      <c r="T2" s="47" t="s">
        <v>35</v>
      </c>
      <c r="U2" s="188" t="s">
        <v>592</v>
      </c>
      <c r="V2" s="188" t="s">
        <v>417</v>
      </c>
      <c r="W2" s="47" t="s">
        <v>418</v>
      </c>
    </row>
    <row r="3" spans="3:23" s="46" customFormat="1" ht="59.25" customHeight="1">
      <c r="C3" s="47"/>
      <c r="D3" s="98" t="s">
        <v>471</v>
      </c>
      <c r="E3" s="98" t="s">
        <v>472</v>
      </c>
      <c r="F3" s="48" t="s">
        <v>341</v>
      </c>
      <c r="G3" s="48" t="s">
        <v>436</v>
      </c>
      <c r="H3" s="98" t="s">
        <v>448</v>
      </c>
      <c r="I3" s="48" t="s">
        <v>342</v>
      </c>
      <c r="J3" s="98" t="s">
        <v>442</v>
      </c>
      <c r="K3" s="168" t="s">
        <v>443</v>
      </c>
      <c r="L3" s="168" t="s">
        <v>449</v>
      </c>
      <c r="M3" s="48" t="s">
        <v>405</v>
      </c>
      <c r="N3" s="256" t="s">
        <v>446</v>
      </c>
      <c r="O3" s="196" t="s">
        <v>345</v>
      </c>
      <c r="Q3" s="47" t="s">
        <v>37</v>
      </c>
      <c r="R3" s="47" t="s">
        <v>542</v>
      </c>
      <c r="S3" s="47" t="s">
        <v>38</v>
      </c>
      <c r="T3" s="47" t="s">
        <v>310</v>
      </c>
      <c r="U3" s="188"/>
      <c r="V3" s="188" t="s">
        <v>340</v>
      </c>
      <c r="W3" s="47" t="s">
        <v>39</v>
      </c>
    </row>
    <row r="4" spans="3:23">
      <c r="C4" s="49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  <c r="Q4" s="50"/>
      <c r="R4" s="50"/>
      <c r="S4" s="50"/>
      <c r="T4" s="50"/>
      <c r="U4" s="50"/>
      <c r="V4" s="50"/>
      <c r="W4" s="50"/>
    </row>
    <row r="5" spans="3:23">
      <c r="C5" s="52" t="s">
        <v>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3">
        <f>事業別PL!S9</f>
        <v>450000</v>
      </c>
      <c r="O5" s="51">
        <f t="shared" ref="O5:O17" si="0">SUM(D5:N5)</f>
        <v>450000</v>
      </c>
      <c r="Q5" s="50">
        <f t="shared" ref="Q5:Q17" si="1">F5+G5</f>
        <v>0</v>
      </c>
      <c r="R5" s="50"/>
      <c r="S5" s="50">
        <f t="shared" ref="S5:S17" si="2">Q5-R5</f>
        <v>0</v>
      </c>
      <c r="T5" s="50">
        <f>I5</f>
        <v>0</v>
      </c>
      <c r="U5" s="50"/>
      <c r="V5" s="50"/>
      <c r="W5" s="50">
        <f>SUM(S5:V5)</f>
        <v>0</v>
      </c>
    </row>
    <row r="6" spans="3:23">
      <c r="C6" s="52" t="s">
        <v>41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3">
        <v>30366750</v>
      </c>
      <c r="O6" s="51">
        <f t="shared" si="0"/>
        <v>30366750</v>
      </c>
      <c r="Q6" s="50">
        <f t="shared" si="1"/>
        <v>0</v>
      </c>
      <c r="R6" s="50"/>
      <c r="S6" s="50">
        <f t="shared" si="2"/>
        <v>0</v>
      </c>
      <c r="T6" s="50">
        <f t="shared" ref="T6:T17" si="3">I6</f>
        <v>0</v>
      </c>
      <c r="U6" s="50"/>
      <c r="V6" s="50"/>
      <c r="W6" s="50">
        <f t="shared" ref="W6:W16" si="4">SUM(S6:V6)</f>
        <v>0</v>
      </c>
    </row>
    <row r="7" spans="3:23">
      <c r="C7" s="50" t="s">
        <v>42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3">
        <v>7439166</v>
      </c>
      <c r="O7" s="51">
        <f t="shared" si="0"/>
        <v>7439166</v>
      </c>
      <c r="Q7" s="50">
        <f t="shared" si="1"/>
        <v>0</v>
      </c>
      <c r="R7" s="50"/>
      <c r="S7" s="50">
        <f t="shared" si="2"/>
        <v>0</v>
      </c>
      <c r="T7" s="50">
        <f t="shared" si="3"/>
        <v>0</v>
      </c>
      <c r="U7" s="50"/>
      <c r="V7" s="50"/>
      <c r="W7" s="50">
        <f t="shared" si="4"/>
        <v>0</v>
      </c>
    </row>
    <row r="8" spans="3:23">
      <c r="C8" s="50" t="s">
        <v>406</v>
      </c>
      <c r="D8" s="50"/>
      <c r="E8" s="50"/>
      <c r="F8" s="50"/>
      <c r="G8" s="50"/>
      <c r="H8" s="50"/>
      <c r="I8" s="50"/>
      <c r="J8" s="50"/>
      <c r="K8" s="50"/>
      <c r="L8" s="50"/>
      <c r="M8" s="53">
        <v>5243456</v>
      </c>
      <c r="N8" s="50"/>
      <c r="O8" s="51">
        <f t="shared" si="0"/>
        <v>5243456</v>
      </c>
      <c r="Q8" s="50">
        <f t="shared" si="1"/>
        <v>0</v>
      </c>
      <c r="R8" s="50"/>
      <c r="S8" s="50">
        <f t="shared" ref="S8" si="5">Q8-R8</f>
        <v>0</v>
      </c>
      <c r="T8" s="50">
        <f t="shared" si="3"/>
        <v>0</v>
      </c>
      <c r="U8" s="50"/>
      <c r="V8" s="50"/>
      <c r="W8" s="50">
        <f t="shared" si="4"/>
        <v>0</v>
      </c>
    </row>
    <row r="9" spans="3:23">
      <c r="C9" s="50" t="s">
        <v>43</v>
      </c>
      <c r="D9" s="50"/>
      <c r="E9" s="50"/>
      <c r="F9" s="50"/>
      <c r="G9" s="50"/>
      <c r="H9" s="50"/>
      <c r="I9" s="50"/>
      <c r="J9" s="53">
        <v>526000</v>
      </c>
      <c r="K9" s="50"/>
      <c r="L9" s="53">
        <v>18050000</v>
      </c>
      <c r="M9" s="50"/>
      <c r="N9" s="50"/>
      <c r="O9" s="51">
        <f t="shared" si="0"/>
        <v>18576000</v>
      </c>
      <c r="Q9" s="50">
        <f t="shared" si="1"/>
        <v>0</v>
      </c>
      <c r="R9" s="50"/>
      <c r="S9" s="50">
        <f t="shared" si="2"/>
        <v>0</v>
      </c>
      <c r="T9" s="50">
        <f t="shared" si="3"/>
        <v>0</v>
      </c>
      <c r="U9" s="50"/>
      <c r="V9" s="50"/>
      <c r="W9" s="50">
        <f t="shared" si="4"/>
        <v>0</v>
      </c>
    </row>
    <row r="10" spans="3:23">
      <c r="C10" s="50" t="s">
        <v>44</v>
      </c>
      <c r="D10" s="50"/>
      <c r="E10" s="50"/>
      <c r="F10" s="53">
        <v>428000</v>
      </c>
      <c r="G10" s="50"/>
      <c r="H10" s="50"/>
      <c r="I10" s="50"/>
      <c r="J10" s="50"/>
      <c r="K10" s="50"/>
      <c r="L10" s="50"/>
      <c r="M10" s="50"/>
      <c r="N10" s="50"/>
      <c r="O10" s="51">
        <f t="shared" si="0"/>
        <v>428000</v>
      </c>
      <c r="Q10" s="50">
        <f>F10+G10</f>
        <v>428000</v>
      </c>
      <c r="R10" s="50"/>
      <c r="S10" s="50">
        <f t="shared" si="2"/>
        <v>428000</v>
      </c>
      <c r="T10" s="50">
        <f t="shared" si="3"/>
        <v>0</v>
      </c>
      <c r="U10" s="50"/>
      <c r="V10" s="50"/>
      <c r="W10" s="50">
        <f>SUM(S10:V10)</f>
        <v>428000</v>
      </c>
    </row>
    <row r="11" spans="3:23">
      <c r="C11" s="50" t="s">
        <v>45</v>
      </c>
      <c r="D11" s="50"/>
      <c r="E11" s="50"/>
      <c r="F11" s="53">
        <f>759060+7560</f>
        <v>766620</v>
      </c>
      <c r="G11" s="50"/>
      <c r="H11" s="50"/>
      <c r="I11" s="50"/>
      <c r="J11" s="50"/>
      <c r="K11" s="50"/>
      <c r="L11" s="50"/>
      <c r="M11" s="50"/>
      <c r="N11" s="50"/>
      <c r="O11" s="51">
        <f t="shared" si="0"/>
        <v>766620</v>
      </c>
      <c r="Q11" s="50">
        <f t="shared" si="1"/>
        <v>766620</v>
      </c>
      <c r="R11" s="50"/>
      <c r="S11" s="50">
        <f t="shared" si="2"/>
        <v>766620</v>
      </c>
      <c r="T11" s="50">
        <f t="shared" si="3"/>
        <v>0</v>
      </c>
      <c r="U11" s="50"/>
      <c r="V11" s="50"/>
      <c r="W11" s="50">
        <f t="shared" si="4"/>
        <v>766620</v>
      </c>
    </row>
    <row r="12" spans="3:23">
      <c r="C12" s="50" t="s">
        <v>46</v>
      </c>
      <c r="D12" s="50"/>
      <c r="E12" s="50"/>
      <c r="F12" s="50"/>
      <c r="G12" s="50"/>
      <c r="H12" s="50"/>
      <c r="I12" s="180">
        <v>1160820</v>
      </c>
      <c r="J12" s="50"/>
      <c r="K12" s="50"/>
      <c r="L12" s="50"/>
      <c r="M12" s="50"/>
      <c r="N12" s="50"/>
      <c r="O12" s="51">
        <f t="shared" si="0"/>
        <v>1160820</v>
      </c>
      <c r="Q12" s="50">
        <f t="shared" si="1"/>
        <v>0</v>
      </c>
      <c r="R12" s="50"/>
      <c r="S12" s="50">
        <f t="shared" si="2"/>
        <v>0</v>
      </c>
      <c r="T12" s="50">
        <f t="shared" si="3"/>
        <v>1160820</v>
      </c>
      <c r="U12" s="50"/>
      <c r="V12" s="50"/>
      <c r="W12" s="50">
        <f t="shared" si="4"/>
        <v>1160820</v>
      </c>
    </row>
    <row r="13" spans="3:23">
      <c r="C13" s="50" t="s">
        <v>416</v>
      </c>
      <c r="D13" s="50"/>
      <c r="E13" s="50"/>
      <c r="F13" s="50"/>
      <c r="G13" s="50"/>
      <c r="H13" s="53">
        <v>482000</v>
      </c>
      <c r="I13" s="180"/>
      <c r="J13" s="50"/>
      <c r="K13" s="50"/>
      <c r="L13" s="50"/>
      <c r="M13" s="50"/>
      <c r="N13" s="50"/>
      <c r="O13" s="51">
        <f t="shared" si="0"/>
        <v>482000</v>
      </c>
      <c r="Q13" s="50">
        <f t="shared" si="1"/>
        <v>0</v>
      </c>
      <c r="R13" s="50"/>
      <c r="S13" s="50">
        <f t="shared" si="2"/>
        <v>0</v>
      </c>
      <c r="T13" s="50">
        <f t="shared" si="3"/>
        <v>0</v>
      </c>
      <c r="U13" s="50"/>
      <c r="V13" s="50"/>
      <c r="W13" s="50">
        <f t="shared" si="4"/>
        <v>0</v>
      </c>
    </row>
    <row r="14" spans="3:23">
      <c r="C14" s="50" t="s">
        <v>47</v>
      </c>
      <c r="D14" s="50"/>
      <c r="E14" s="50"/>
      <c r="F14" s="50"/>
      <c r="G14" s="50"/>
      <c r="H14" s="50"/>
      <c r="I14" s="180"/>
      <c r="J14" s="50"/>
      <c r="K14" s="50"/>
      <c r="L14" s="50"/>
      <c r="M14" s="50"/>
      <c r="N14" s="50"/>
      <c r="O14" s="51">
        <f t="shared" si="0"/>
        <v>0</v>
      </c>
      <c r="Q14" s="50">
        <f t="shared" si="1"/>
        <v>0</v>
      </c>
      <c r="R14" s="50"/>
      <c r="S14" s="50">
        <f t="shared" si="2"/>
        <v>0</v>
      </c>
      <c r="T14" s="50">
        <f t="shared" si="3"/>
        <v>0</v>
      </c>
      <c r="U14" s="50"/>
      <c r="V14" s="50"/>
      <c r="W14" s="50">
        <f t="shared" si="4"/>
        <v>0</v>
      </c>
    </row>
    <row r="15" spans="3:23">
      <c r="C15" s="50" t="s">
        <v>48</v>
      </c>
      <c r="D15" s="50"/>
      <c r="E15" s="50"/>
      <c r="F15" s="50"/>
      <c r="G15" s="50"/>
      <c r="H15" s="50"/>
      <c r="I15" s="50"/>
      <c r="J15" s="53"/>
      <c r="K15" s="53">
        <v>186942</v>
      </c>
      <c r="L15" s="50"/>
      <c r="M15" s="53">
        <v>5168854</v>
      </c>
      <c r="N15" s="50"/>
      <c r="O15" s="51">
        <f t="shared" si="0"/>
        <v>5355796</v>
      </c>
      <c r="Q15" s="50">
        <f t="shared" si="1"/>
        <v>0</v>
      </c>
      <c r="R15" s="50"/>
      <c r="S15" s="50">
        <f t="shared" si="2"/>
        <v>0</v>
      </c>
      <c r="T15" s="50">
        <f t="shared" si="3"/>
        <v>0</v>
      </c>
      <c r="U15" s="50"/>
      <c r="V15" s="50"/>
      <c r="W15" s="50">
        <f t="shared" si="4"/>
        <v>0</v>
      </c>
    </row>
    <row r="16" spans="3:23">
      <c r="C16" s="50" t="s">
        <v>49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3">
        <v>449</v>
      </c>
      <c r="O16" s="51">
        <f t="shared" si="0"/>
        <v>449</v>
      </c>
      <c r="Q16" s="50">
        <f t="shared" si="1"/>
        <v>0</v>
      </c>
      <c r="R16" s="50"/>
      <c r="S16" s="50">
        <f t="shared" si="2"/>
        <v>0</v>
      </c>
      <c r="T16" s="50">
        <f t="shared" si="3"/>
        <v>0</v>
      </c>
      <c r="U16" s="50"/>
      <c r="V16" s="50"/>
      <c r="W16" s="50">
        <f t="shared" si="4"/>
        <v>0</v>
      </c>
    </row>
    <row r="17" spans="3:23" ht="14.25" thickBot="1">
      <c r="C17" s="302" t="s">
        <v>290</v>
      </c>
      <c r="D17" s="302"/>
      <c r="E17" s="302"/>
      <c r="F17" s="303">
        <v>436320</v>
      </c>
      <c r="G17" s="302"/>
      <c r="H17" s="302"/>
      <c r="I17" s="303">
        <v>873</v>
      </c>
      <c r="J17" s="303"/>
      <c r="K17" s="302"/>
      <c r="L17" s="303">
        <v>458000</v>
      </c>
      <c r="M17" s="302"/>
      <c r="N17" s="303">
        <v>3574479</v>
      </c>
      <c r="O17" s="304">
        <f t="shared" si="0"/>
        <v>4469672</v>
      </c>
      <c r="Q17" s="50">
        <f t="shared" si="1"/>
        <v>436320</v>
      </c>
      <c r="R17" s="50"/>
      <c r="S17" s="50">
        <f t="shared" si="2"/>
        <v>436320</v>
      </c>
      <c r="T17" s="50">
        <f t="shared" si="3"/>
        <v>873</v>
      </c>
      <c r="U17" s="50"/>
      <c r="V17" s="53"/>
      <c r="W17" s="50">
        <f>SUM(S17:V17)</f>
        <v>437193</v>
      </c>
    </row>
    <row r="18" spans="3:23" s="43" customFormat="1" ht="21" customHeight="1">
      <c r="C18" s="301" t="s">
        <v>50</v>
      </c>
      <c r="D18" s="301">
        <f t="shared" ref="D18:O18" si="6">SUM(D5:D17)</f>
        <v>0</v>
      </c>
      <c r="E18" s="301">
        <f t="shared" si="6"/>
        <v>0</v>
      </c>
      <c r="F18" s="301">
        <f t="shared" si="6"/>
        <v>1630940</v>
      </c>
      <c r="G18" s="301">
        <f t="shared" si="6"/>
        <v>0</v>
      </c>
      <c r="H18" s="301">
        <f t="shared" si="6"/>
        <v>482000</v>
      </c>
      <c r="I18" s="301">
        <f t="shared" si="6"/>
        <v>1161693</v>
      </c>
      <c r="J18" s="301">
        <f t="shared" si="6"/>
        <v>526000</v>
      </c>
      <c r="K18" s="301">
        <f t="shared" si="6"/>
        <v>186942</v>
      </c>
      <c r="L18" s="301">
        <f>SUM(L5:L17)</f>
        <v>18508000</v>
      </c>
      <c r="M18" s="301">
        <f t="shared" si="6"/>
        <v>10412310</v>
      </c>
      <c r="N18" s="301">
        <f t="shared" si="6"/>
        <v>41830844</v>
      </c>
      <c r="O18" s="301">
        <f t="shared" si="6"/>
        <v>74738729</v>
      </c>
      <c r="Q18" s="49">
        <f>SUM(Q5:Q17)</f>
        <v>1630940</v>
      </c>
      <c r="R18" s="49">
        <f t="shared" ref="R18:V18" si="7">SUM(R5:R17)</f>
        <v>0</v>
      </c>
      <c r="S18" s="49">
        <f t="shared" si="7"/>
        <v>1630940</v>
      </c>
      <c r="T18" s="49">
        <f t="shared" si="7"/>
        <v>1161693</v>
      </c>
      <c r="U18" s="49"/>
      <c r="V18" s="49">
        <f t="shared" si="7"/>
        <v>0</v>
      </c>
      <c r="W18" s="49">
        <f>SUM(W5:W17)</f>
        <v>2792633</v>
      </c>
    </row>
    <row r="19" spans="3:23">
      <c r="C19" s="50"/>
      <c r="D19" s="50"/>
      <c r="E19" s="50"/>
      <c r="F19" s="50"/>
      <c r="G19" s="50"/>
      <c r="H19" s="50"/>
      <c r="I19" s="50"/>
      <c r="J19" s="55"/>
      <c r="K19" s="55"/>
      <c r="L19" s="55"/>
      <c r="M19" s="55"/>
      <c r="N19" s="55"/>
      <c r="O19" s="56"/>
      <c r="Q19" s="50"/>
      <c r="R19" s="50"/>
      <c r="S19" s="50"/>
      <c r="T19" s="50"/>
      <c r="U19" s="50"/>
      <c r="V19" s="50"/>
      <c r="W19" s="50"/>
    </row>
    <row r="20" spans="3:23">
      <c r="C20" s="297" t="s">
        <v>51</v>
      </c>
      <c r="D20" s="298">
        <f>SUM(D9:D14,D17)</f>
        <v>0</v>
      </c>
      <c r="E20" s="298">
        <f>SUM(E9:E14,E17)</f>
        <v>0</v>
      </c>
      <c r="F20" s="300">
        <f>SUM(F9:F14,F17)-消費税額!D5</f>
        <v>1594940</v>
      </c>
      <c r="G20" s="298">
        <f>SUM(G9:G14,G17)</f>
        <v>0</v>
      </c>
      <c r="H20" s="298">
        <f>SUM(H9:H14,H17)</f>
        <v>482000</v>
      </c>
      <c r="I20" s="300">
        <f>SUM(I9:I14)</f>
        <v>1160820</v>
      </c>
      <c r="J20" s="298">
        <f>SUM(J9:J14)</f>
        <v>526000</v>
      </c>
      <c r="K20" s="298">
        <f>SUM(K9:K14)</f>
        <v>0</v>
      </c>
      <c r="L20" s="298">
        <f>SUM(L9:L14,L17)</f>
        <v>18508000</v>
      </c>
      <c r="M20" s="298">
        <f>SUM(M9:M14,M17)</f>
        <v>0</v>
      </c>
      <c r="N20" s="300">
        <f>N17-1814479</f>
        <v>1760000</v>
      </c>
      <c r="O20" s="298">
        <f>SUM(D20:N20)</f>
        <v>24031760</v>
      </c>
      <c r="Q20" s="50"/>
      <c r="R20" s="50"/>
      <c r="S20" s="50"/>
      <c r="T20" s="50"/>
      <c r="U20" s="50"/>
      <c r="V20" s="50"/>
      <c r="W20" s="50"/>
    </row>
    <row r="21" spans="3:23">
      <c r="C21" s="297" t="s">
        <v>52</v>
      </c>
      <c r="D21" s="299">
        <f t="shared" ref="D21:M21" si="8">ROUND(D20/$O$20,2)</f>
        <v>0</v>
      </c>
      <c r="E21" s="299">
        <f t="shared" si="8"/>
        <v>0</v>
      </c>
      <c r="F21" s="299">
        <f t="shared" si="8"/>
        <v>7.0000000000000007E-2</v>
      </c>
      <c r="G21" s="299">
        <f t="shared" si="8"/>
        <v>0</v>
      </c>
      <c r="H21" s="299">
        <f t="shared" si="8"/>
        <v>0.02</v>
      </c>
      <c r="I21" s="299">
        <f t="shared" si="8"/>
        <v>0.05</v>
      </c>
      <c r="J21" s="299">
        <f t="shared" si="8"/>
        <v>0.02</v>
      </c>
      <c r="K21" s="299">
        <f t="shared" si="8"/>
        <v>0</v>
      </c>
      <c r="L21" s="299">
        <f t="shared" si="8"/>
        <v>0.77</v>
      </c>
      <c r="M21" s="299">
        <f t="shared" si="8"/>
        <v>0</v>
      </c>
      <c r="N21" s="299">
        <f>1-SUM(D21:M21)</f>
        <v>6.9999999999999951E-2</v>
      </c>
      <c r="O21" s="299">
        <f t="shared" ref="O21" si="9">ROUND(O20/$O$20,2)</f>
        <v>1</v>
      </c>
      <c r="Q21" s="50"/>
      <c r="R21" s="50"/>
      <c r="S21" s="50"/>
      <c r="T21" s="50"/>
      <c r="U21" s="50"/>
      <c r="V21" s="50"/>
      <c r="W21" s="50"/>
    </row>
    <row r="22" spans="3:23">
      <c r="C22" s="49" t="s">
        <v>53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/>
      <c r="Q22" s="50"/>
      <c r="R22" s="50"/>
      <c r="S22" s="50"/>
      <c r="T22" s="50"/>
      <c r="U22" s="50"/>
      <c r="V22" s="50"/>
      <c r="W22" s="50"/>
    </row>
    <row r="23" spans="3:23"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1"/>
      <c r="Q23" s="50"/>
      <c r="R23" s="50"/>
      <c r="S23" s="50"/>
      <c r="T23" s="50"/>
      <c r="U23" s="50"/>
      <c r="V23" s="50"/>
      <c r="W23" s="50"/>
    </row>
    <row r="24" spans="3:23">
      <c r="C24" s="50" t="s">
        <v>54</v>
      </c>
      <c r="D24" s="50">
        <f>'３．直接・共通費用'!D116</f>
        <v>0</v>
      </c>
      <c r="E24" s="50">
        <f>'３．直接・共通費用'!E116</f>
        <v>0</v>
      </c>
      <c r="F24" s="50">
        <f>'３．直接・共通費用'!F116</f>
        <v>462900</v>
      </c>
      <c r="G24" s="50">
        <f>'３．直接・共通費用'!G116</f>
        <v>227000</v>
      </c>
      <c r="H24" s="50">
        <f>'３．直接・共通費用'!H116</f>
        <v>0</v>
      </c>
      <c r="I24" s="50">
        <f>'３．直接・共通費用'!I116</f>
        <v>0</v>
      </c>
      <c r="J24" s="50">
        <f>'３．直接・共通費用'!J116</f>
        <v>28400</v>
      </c>
      <c r="K24" s="50">
        <f>'３．直接・共通費用'!K116</f>
        <v>0</v>
      </c>
      <c r="L24" s="50">
        <f>'３．直接・共通費用'!L116</f>
        <v>45000</v>
      </c>
      <c r="M24" s="50">
        <f>'３．直接・共通費用'!M116</f>
        <v>0</v>
      </c>
      <c r="N24" s="50">
        <f>'３．直接・共通費用'!N116</f>
        <v>20000</v>
      </c>
      <c r="O24" s="51">
        <f t="shared" ref="O24:O55" si="10">SUM(D24:N24)</f>
        <v>783300</v>
      </c>
      <c r="P24" s="50">
        <f>IFERROR(INDEX(事業別PL!$C$8:$U$100,MATCH($C24,事業別PL!$B$8:$B$100,0),MATCH(O$3,事業別PL!$C$7:$AE$7,0))-O24,"")</f>
        <v>0</v>
      </c>
      <c r="Q24" s="50">
        <f t="shared" ref="Q24:Q55" si="11">F24+G24</f>
        <v>689900</v>
      </c>
      <c r="R24" s="50">
        <f>'４．直接事業費内訳'!E4</f>
        <v>7100</v>
      </c>
      <c r="S24" s="50">
        <f>IFERROR(Q24-R24,"")</f>
        <v>682800</v>
      </c>
      <c r="T24" s="50">
        <f t="shared" ref="T24:T55" si="12">I24</f>
        <v>0</v>
      </c>
      <c r="U24" s="50"/>
      <c r="V24" s="50"/>
      <c r="W24" s="50">
        <f t="shared" ref="W24:W73" si="13">SUM(S24:V24)</f>
        <v>682800</v>
      </c>
    </row>
    <row r="25" spans="3:23">
      <c r="C25" s="53" t="s">
        <v>55</v>
      </c>
      <c r="D25" s="50">
        <f>'３．直接・共通費用'!D117</f>
        <v>0</v>
      </c>
      <c r="E25" s="50">
        <f>'３．直接・共通費用'!E117</f>
        <v>0</v>
      </c>
      <c r="F25" s="50">
        <f>'３．直接・共通費用'!F117</f>
        <v>0</v>
      </c>
      <c r="G25" s="50">
        <f>'３．直接・共通費用'!G117</f>
        <v>0</v>
      </c>
      <c r="H25" s="50">
        <f>'３．直接・共通費用'!H117</f>
        <v>0</v>
      </c>
      <c r="I25" s="50">
        <f>'３．直接・共通費用'!I117</f>
        <v>0</v>
      </c>
      <c r="J25" s="50">
        <f>'３．直接・共通費用'!J117</f>
        <v>0</v>
      </c>
      <c r="K25" s="50">
        <f>'３．直接・共通費用'!K117</f>
        <v>0</v>
      </c>
      <c r="L25" s="50">
        <f>'３．直接・共通費用'!L117</f>
        <v>0</v>
      </c>
      <c r="M25" s="50">
        <f>'３．直接・共通費用'!M117</f>
        <v>0</v>
      </c>
      <c r="N25" s="50">
        <f>'３．直接・共通費用'!N117</f>
        <v>0</v>
      </c>
      <c r="O25" s="51">
        <f t="shared" si="10"/>
        <v>0</v>
      </c>
      <c r="P25" s="50" t="str">
        <f>IFERROR(INDEX(事業別PL!$C$8:$U$100,MATCH($C25,事業別PL!$B$8:$B$100,0),MATCH(O$3,事業別PL!$C$7:$AE$7,0))-O25,"")</f>
        <v/>
      </c>
      <c r="Q25" s="50">
        <f t="shared" si="11"/>
        <v>0</v>
      </c>
      <c r="R25" s="50" t="str">
        <f>'４．直接事業費内訳'!E5</f>
        <v/>
      </c>
      <c r="S25" s="50" t="str">
        <f t="shared" ref="S25:S73" si="14">IFERROR(Q25-R25,"")</f>
        <v/>
      </c>
      <c r="T25" s="50">
        <f t="shared" si="12"/>
        <v>0</v>
      </c>
      <c r="U25" s="50"/>
      <c r="V25" s="50"/>
      <c r="W25" s="50">
        <f>SUM(S25:V25)</f>
        <v>0</v>
      </c>
    </row>
    <row r="26" spans="3:23">
      <c r="C26" s="50" t="s">
        <v>56</v>
      </c>
      <c r="D26" s="50">
        <f>'３．直接・共通費用'!D118</f>
        <v>77396</v>
      </c>
      <c r="E26" s="50">
        <f>'３．直接・共通費用'!E118</f>
        <v>16167</v>
      </c>
      <c r="F26" s="50">
        <f>'３．直接・共通費用'!F118</f>
        <v>318907</v>
      </c>
      <c r="G26" s="50">
        <f>'３．直接・共通費用'!G118</f>
        <v>174533</v>
      </c>
      <c r="H26" s="50">
        <f>'３．直接・共通費用'!H118</f>
        <v>445990</v>
      </c>
      <c r="I26" s="50">
        <f>'３．直接・共通費用'!I118</f>
        <v>1587</v>
      </c>
      <c r="J26" s="50">
        <f>'３．直接・共通費用'!J118</f>
        <v>348174</v>
      </c>
      <c r="K26" s="50">
        <f>'３．直接・共通費用'!K118</f>
        <v>39189</v>
      </c>
      <c r="L26" s="50">
        <f>'３．直接・共通費用'!L118</f>
        <v>617527</v>
      </c>
      <c r="M26" s="50">
        <f>'３．直接・共通費用'!M118</f>
        <v>235228</v>
      </c>
      <c r="N26" s="50">
        <f>'３．直接・共通費用'!N118</f>
        <v>2285041</v>
      </c>
      <c r="O26" s="51">
        <f t="shared" si="10"/>
        <v>4559739</v>
      </c>
      <c r="P26" s="50">
        <f>IFERROR(INDEX(事業別PL!$C$8:$U$100,MATCH($C26,事業別PL!$B$8:$B$100,0),MATCH(O$3,事業別PL!$C$7:$AE$7,0))-O26,"")</f>
        <v>0</v>
      </c>
      <c r="Q26" s="50">
        <f t="shared" si="11"/>
        <v>493440</v>
      </c>
      <c r="R26" s="50">
        <f>'４．直接事業費内訳'!E6</f>
        <v>22143</v>
      </c>
      <c r="S26" s="50">
        <f t="shared" si="14"/>
        <v>471297</v>
      </c>
      <c r="T26" s="50">
        <f t="shared" si="12"/>
        <v>1587</v>
      </c>
      <c r="U26" s="50"/>
      <c r="V26" s="50"/>
      <c r="W26" s="50">
        <f t="shared" si="13"/>
        <v>472884</v>
      </c>
    </row>
    <row r="27" spans="3:23">
      <c r="C27" s="50" t="s">
        <v>57</v>
      </c>
      <c r="D27" s="50">
        <f>'３．直接・共通費用'!D119</f>
        <v>0</v>
      </c>
      <c r="E27" s="50">
        <f>'３．直接・共通費用'!E119</f>
        <v>0</v>
      </c>
      <c r="F27" s="50">
        <f>'３．直接・共通費用'!F119</f>
        <v>0</v>
      </c>
      <c r="G27" s="50">
        <f>'３．直接・共通費用'!G119</f>
        <v>0</v>
      </c>
      <c r="H27" s="50">
        <f>'３．直接・共通費用'!H119</f>
        <v>0</v>
      </c>
      <c r="I27" s="50">
        <f>'３．直接・共通費用'!I119</f>
        <v>0</v>
      </c>
      <c r="J27" s="50">
        <f>'３．直接・共通費用'!J119</f>
        <v>0</v>
      </c>
      <c r="K27" s="50">
        <f>'３．直接・共通費用'!K119</f>
        <v>0</v>
      </c>
      <c r="L27" s="50">
        <f>'３．直接・共通費用'!L119</f>
        <v>1598832</v>
      </c>
      <c r="M27" s="50">
        <f>'３．直接・共通費用'!M119</f>
        <v>0</v>
      </c>
      <c r="N27" s="50">
        <f>'３．直接・共通費用'!N119</f>
        <v>0</v>
      </c>
      <c r="O27" s="51">
        <f t="shared" si="10"/>
        <v>1598832</v>
      </c>
      <c r="P27" s="50">
        <f>IFERROR(INDEX(事業別PL!$C$8:$U$100,MATCH($C27,事業別PL!$B$8:$B$100,0),MATCH(O$3,事業別PL!$C$7:$AE$7,0))-O27,"")</f>
        <v>0</v>
      </c>
      <c r="Q27" s="50">
        <f t="shared" si="11"/>
        <v>0</v>
      </c>
      <c r="R27" s="50">
        <f>'４．直接事業費内訳'!E7</f>
        <v>0</v>
      </c>
      <c r="S27" s="50">
        <f t="shared" si="14"/>
        <v>0</v>
      </c>
      <c r="T27" s="50">
        <f t="shared" si="12"/>
        <v>0</v>
      </c>
      <c r="U27" s="50"/>
      <c r="V27" s="50"/>
      <c r="W27" s="50">
        <f t="shared" si="13"/>
        <v>0</v>
      </c>
    </row>
    <row r="28" spans="3:23">
      <c r="C28" s="50" t="s">
        <v>350</v>
      </c>
      <c r="D28" s="50">
        <f>'３．直接・共通費用'!D120</f>
        <v>0</v>
      </c>
      <c r="E28" s="50">
        <f>'３．直接・共通費用'!E120</f>
        <v>0</v>
      </c>
      <c r="F28" s="50">
        <f>'３．直接・共通費用'!F120</f>
        <v>0</v>
      </c>
      <c r="G28" s="50">
        <f>'３．直接・共通費用'!G120</f>
        <v>0</v>
      </c>
      <c r="H28" s="50">
        <f>'３．直接・共通費用'!H120</f>
        <v>0</v>
      </c>
      <c r="I28" s="50">
        <f>'３．直接・共通費用'!I120</f>
        <v>0</v>
      </c>
      <c r="J28" s="50">
        <f>'３．直接・共通費用'!J120</f>
        <v>0</v>
      </c>
      <c r="K28" s="50">
        <f>'３．直接・共通費用'!K120</f>
        <v>0</v>
      </c>
      <c r="L28" s="50">
        <f>'３．直接・共通費用'!L120</f>
        <v>80000</v>
      </c>
      <c r="M28" s="50">
        <f>'３．直接・共通費用'!M120</f>
        <v>0</v>
      </c>
      <c r="N28" s="50">
        <f>'３．直接・共通費用'!N120</f>
        <v>0</v>
      </c>
      <c r="O28" s="51">
        <f t="shared" si="10"/>
        <v>80000</v>
      </c>
      <c r="P28" s="50">
        <f>IFERROR(INDEX(事業別PL!$C$8:$U$100,MATCH($C28,事業別PL!$B$8:$B$100,0),MATCH(O$3,事業別PL!$C$7:$AE$7,0))-O28,"")</f>
        <v>0</v>
      </c>
      <c r="Q28" s="50">
        <f t="shared" si="11"/>
        <v>0</v>
      </c>
      <c r="R28" s="50">
        <f>'４．直接事業費内訳'!E8</f>
        <v>0</v>
      </c>
      <c r="S28" s="50">
        <f t="shared" si="14"/>
        <v>0</v>
      </c>
      <c r="T28" s="50">
        <f t="shared" si="12"/>
        <v>0</v>
      </c>
      <c r="U28" s="50"/>
      <c r="V28" s="50"/>
      <c r="W28" s="50">
        <f t="shared" si="13"/>
        <v>0</v>
      </c>
    </row>
    <row r="29" spans="3:23">
      <c r="C29" s="53" t="s">
        <v>58</v>
      </c>
      <c r="D29" s="50">
        <f>'３．直接・共通費用'!D121</f>
        <v>0</v>
      </c>
      <c r="E29" s="50">
        <f>'３．直接・共通費用'!E121</f>
        <v>0</v>
      </c>
      <c r="F29" s="50">
        <f>'３．直接・共通費用'!F121</f>
        <v>0</v>
      </c>
      <c r="G29" s="50">
        <f>'３．直接・共通費用'!G121</f>
        <v>0</v>
      </c>
      <c r="H29" s="50">
        <f>'３．直接・共通費用'!H121</f>
        <v>0</v>
      </c>
      <c r="I29" s="50">
        <f>'３．直接・共通費用'!I121</f>
        <v>0</v>
      </c>
      <c r="J29" s="50">
        <f>'３．直接・共通費用'!J121</f>
        <v>0</v>
      </c>
      <c r="K29" s="50">
        <f>'３．直接・共通費用'!K121</f>
        <v>0</v>
      </c>
      <c r="L29" s="50">
        <f>'３．直接・共通費用'!L121</f>
        <v>0</v>
      </c>
      <c r="M29" s="50">
        <f>'３．直接・共通費用'!M121</f>
        <v>0</v>
      </c>
      <c r="N29" s="50">
        <f>'３．直接・共通費用'!N121</f>
        <v>0</v>
      </c>
      <c r="O29" s="51">
        <f t="shared" si="10"/>
        <v>0</v>
      </c>
      <c r="P29" s="50" t="str">
        <f>IFERROR(INDEX(事業別PL!$C$8:$U$100,MATCH($C29,事業別PL!$B$8:$B$100,0),MATCH(O$3,事業別PL!$C$7:$AE$7,0))-O29,"")</f>
        <v/>
      </c>
      <c r="Q29" s="50">
        <f t="shared" si="11"/>
        <v>0</v>
      </c>
      <c r="R29" s="50" t="str">
        <f>'４．直接事業費内訳'!E9</f>
        <v/>
      </c>
      <c r="S29" s="50" t="str">
        <f t="shared" si="14"/>
        <v/>
      </c>
      <c r="T29" s="50">
        <f t="shared" si="12"/>
        <v>0</v>
      </c>
      <c r="U29" s="50"/>
      <c r="V29" s="50"/>
      <c r="W29" s="50">
        <f t="shared" si="13"/>
        <v>0</v>
      </c>
    </row>
    <row r="30" spans="3:23">
      <c r="C30" s="53" t="s">
        <v>59</v>
      </c>
      <c r="D30" s="50">
        <f>'３．直接・共通費用'!D122</f>
        <v>0</v>
      </c>
      <c r="E30" s="50">
        <f>'３．直接・共通費用'!E122</f>
        <v>0</v>
      </c>
      <c r="F30" s="50">
        <f>'３．直接・共通費用'!F122</f>
        <v>0</v>
      </c>
      <c r="G30" s="50">
        <f>'３．直接・共通費用'!G122</f>
        <v>0</v>
      </c>
      <c r="H30" s="50">
        <f>'３．直接・共通費用'!H122</f>
        <v>0</v>
      </c>
      <c r="I30" s="50">
        <f>'３．直接・共通費用'!I122</f>
        <v>0</v>
      </c>
      <c r="J30" s="50">
        <f>'３．直接・共通費用'!J122</f>
        <v>0</v>
      </c>
      <c r="K30" s="50">
        <f>'３．直接・共通費用'!K122</f>
        <v>0</v>
      </c>
      <c r="L30" s="50">
        <f>'３．直接・共通費用'!L122</f>
        <v>0</v>
      </c>
      <c r="M30" s="50">
        <f>'３．直接・共通費用'!M122</f>
        <v>0</v>
      </c>
      <c r="N30" s="50">
        <f>'３．直接・共通費用'!N122</f>
        <v>0</v>
      </c>
      <c r="O30" s="51">
        <f t="shared" si="10"/>
        <v>0</v>
      </c>
      <c r="P30" s="50" t="str">
        <f>IFERROR(INDEX(事業別PL!$C$8:$U$100,MATCH($C30,事業別PL!$B$8:$B$100,0),MATCH(O$3,事業別PL!$C$7:$AE$7,0))-O30,"")</f>
        <v/>
      </c>
      <c r="Q30" s="50">
        <f t="shared" si="11"/>
        <v>0</v>
      </c>
      <c r="R30" s="50" t="str">
        <f>'４．直接事業費内訳'!E10</f>
        <v/>
      </c>
      <c r="S30" s="50" t="str">
        <f t="shared" si="14"/>
        <v/>
      </c>
      <c r="T30" s="50">
        <f t="shared" si="12"/>
        <v>0</v>
      </c>
      <c r="U30" s="50"/>
      <c r="V30" s="50"/>
      <c r="W30" s="50">
        <f t="shared" si="13"/>
        <v>0</v>
      </c>
    </row>
    <row r="31" spans="3:23">
      <c r="C31" s="50" t="s">
        <v>60</v>
      </c>
      <c r="D31" s="50">
        <f>'３．直接・共通費用'!D123</f>
        <v>0</v>
      </c>
      <c r="E31" s="50">
        <f>'３．直接・共通費用'!E123</f>
        <v>0</v>
      </c>
      <c r="F31" s="50">
        <f>'３．直接・共通費用'!F123</f>
        <v>0</v>
      </c>
      <c r="G31" s="50">
        <f>'３．直接・共通費用'!G123</f>
        <v>0</v>
      </c>
      <c r="H31" s="50">
        <f>'３．直接・共通費用'!H123</f>
        <v>0</v>
      </c>
      <c r="I31" s="50">
        <f>'３．直接・共通費用'!I123</f>
        <v>0</v>
      </c>
      <c r="J31" s="50">
        <f>'３．直接・共通費用'!J123</f>
        <v>30000</v>
      </c>
      <c r="K31" s="50">
        <f>'３．直接・共通費用'!K123</f>
        <v>0</v>
      </c>
      <c r="L31" s="50">
        <f>'３．直接・共通費用'!L123</f>
        <v>3372000</v>
      </c>
      <c r="M31" s="50">
        <f>'３．直接・共通費用'!M123</f>
        <v>0</v>
      </c>
      <c r="N31" s="50">
        <f>'３．直接・共通費用'!N123</f>
        <v>0</v>
      </c>
      <c r="O31" s="51">
        <f t="shared" si="10"/>
        <v>3402000</v>
      </c>
      <c r="P31" s="50">
        <f>IFERROR(INDEX(事業別PL!$C$8:$U$100,MATCH($C31,事業別PL!$B$8:$B$100,0),MATCH(O$3,事業別PL!$C$7:$AE$7,0))-O31,"")</f>
        <v>0</v>
      </c>
      <c r="Q31" s="50">
        <f t="shared" si="11"/>
        <v>0</v>
      </c>
      <c r="R31" s="50">
        <f>'４．直接事業費内訳'!E11</f>
        <v>0</v>
      </c>
      <c r="S31" s="50">
        <f t="shared" si="14"/>
        <v>0</v>
      </c>
      <c r="T31" s="50">
        <f t="shared" si="12"/>
        <v>0</v>
      </c>
      <c r="U31" s="50"/>
      <c r="V31" s="50"/>
      <c r="W31" s="50">
        <f t="shared" si="13"/>
        <v>0</v>
      </c>
    </row>
    <row r="32" spans="3:23">
      <c r="C32" s="50" t="s">
        <v>61</v>
      </c>
      <c r="D32" s="50">
        <f>'３．直接・共通費用'!D124</f>
        <v>0</v>
      </c>
      <c r="E32" s="50">
        <f>'３．直接・共通費用'!E124</f>
        <v>0</v>
      </c>
      <c r="F32" s="50">
        <f>'３．直接・共通費用'!F124</f>
        <v>0</v>
      </c>
      <c r="G32" s="50">
        <f>'３．直接・共通費用'!G124</f>
        <v>0</v>
      </c>
      <c r="H32" s="50">
        <f>'３．直接・共通費用'!H124</f>
        <v>0</v>
      </c>
      <c r="I32" s="50">
        <f>'３．直接・共通費用'!I124</f>
        <v>0</v>
      </c>
      <c r="J32" s="50">
        <f>'３．直接・共通費用'!J124</f>
        <v>0</v>
      </c>
      <c r="K32" s="50">
        <f>'３．直接・共通費用'!K124</f>
        <v>0</v>
      </c>
      <c r="L32" s="50">
        <f>'３．直接・共通費用'!L124</f>
        <v>897480</v>
      </c>
      <c r="M32" s="50">
        <f>'３．直接・共通費用'!M124</f>
        <v>0</v>
      </c>
      <c r="N32" s="50">
        <f>'３．直接・共通費用'!N124</f>
        <v>0</v>
      </c>
      <c r="O32" s="51">
        <f t="shared" si="10"/>
        <v>897480</v>
      </c>
      <c r="P32" s="50">
        <f>IFERROR(INDEX(事業別PL!$C$8:$U$100,MATCH($C32,事業別PL!$B$8:$B$100,0),MATCH(O$3,事業別PL!$C$7:$AE$7,0))-O32,"")</f>
        <v>0</v>
      </c>
      <c r="Q32" s="50">
        <f t="shared" si="11"/>
        <v>0</v>
      </c>
      <c r="R32" s="50">
        <f>'４．直接事業費内訳'!E12</f>
        <v>0</v>
      </c>
      <c r="S32" s="50">
        <f t="shared" si="14"/>
        <v>0</v>
      </c>
      <c r="T32" s="50">
        <f t="shared" si="12"/>
        <v>0</v>
      </c>
      <c r="U32" s="50"/>
      <c r="V32" s="50"/>
      <c r="W32" s="50">
        <f t="shared" si="13"/>
        <v>0</v>
      </c>
    </row>
    <row r="33" spans="3:23">
      <c r="C33" s="50" t="s">
        <v>62</v>
      </c>
      <c r="D33" s="50">
        <f>'３．直接・共通費用'!D125</f>
        <v>0</v>
      </c>
      <c r="E33" s="50">
        <f>'３．直接・共通費用'!E125</f>
        <v>0</v>
      </c>
      <c r="F33" s="50">
        <f>'３．直接・共通費用'!F125</f>
        <v>0</v>
      </c>
      <c r="G33" s="50">
        <f>'３．直接・共通費用'!G125</f>
        <v>0</v>
      </c>
      <c r="H33" s="50">
        <f>'３．直接・共通費用'!H125</f>
        <v>0</v>
      </c>
      <c r="I33" s="50">
        <f>'３．直接・共通費用'!I125</f>
        <v>0</v>
      </c>
      <c r="J33" s="50">
        <f>'３．直接・共通費用'!J125</f>
        <v>0</v>
      </c>
      <c r="K33" s="50">
        <f>'３．直接・共通費用'!K125</f>
        <v>0</v>
      </c>
      <c r="L33" s="50">
        <f>'３．直接・共通費用'!L125</f>
        <v>2490000</v>
      </c>
      <c r="M33" s="50">
        <f>'３．直接・共通費用'!M125</f>
        <v>0</v>
      </c>
      <c r="N33" s="50">
        <f>'３．直接・共通費用'!N125</f>
        <v>0</v>
      </c>
      <c r="O33" s="51">
        <f t="shared" si="10"/>
        <v>2490000</v>
      </c>
      <c r="P33" s="50">
        <f>IFERROR(INDEX(事業別PL!$C$8:$U$100,MATCH($C33,事業別PL!$B$8:$B$100,0),MATCH(O$3,事業別PL!$C$7:$AE$7,0))-O33,"")</f>
        <v>0</v>
      </c>
      <c r="Q33" s="50">
        <f t="shared" si="11"/>
        <v>0</v>
      </c>
      <c r="R33" s="50">
        <f>'４．直接事業費内訳'!E13</f>
        <v>0</v>
      </c>
      <c r="S33" s="50">
        <f t="shared" si="14"/>
        <v>0</v>
      </c>
      <c r="T33" s="50">
        <f t="shared" si="12"/>
        <v>0</v>
      </c>
      <c r="U33" s="50"/>
      <c r="V33" s="50"/>
      <c r="W33" s="50">
        <f t="shared" si="13"/>
        <v>0</v>
      </c>
    </row>
    <row r="34" spans="3:23">
      <c r="C34" s="53" t="s">
        <v>63</v>
      </c>
      <c r="D34" s="50">
        <f>'３．直接・共通費用'!D126</f>
        <v>0</v>
      </c>
      <c r="E34" s="50">
        <f>'３．直接・共通費用'!E126</f>
        <v>0</v>
      </c>
      <c r="F34" s="50">
        <f>'３．直接・共通費用'!F126</f>
        <v>0</v>
      </c>
      <c r="G34" s="50">
        <f>'３．直接・共通費用'!G126</f>
        <v>0</v>
      </c>
      <c r="H34" s="50">
        <f>'３．直接・共通費用'!H126</f>
        <v>0</v>
      </c>
      <c r="I34" s="50">
        <f>'３．直接・共通費用'!I126</f>
        <v>0</v>
      </c>
      <c r="J34" s="50">
        <f>'３．直接・共通費用'!J126</f>
        <v>0</v>
      </c>
      <c r="K34" s="50">
        <f>'３．直接・共通費用'!K126</f>
        <v>0</v>
      </c>
      <c r="L34" s="50">
        <f>'３．直接・共通費用'!L126</f>
        <v>0</v>
      </c>
      <c r="M34" s="50">
        <f>'３．直接・共通費用'!M126</f>
        <v>0</v>
      </c>
      <c r="N34" s="50">
        <f>'３．直接・共通費用'!N126</f>
        <v>0</v>
      </c>
      <c r="O34" s="51">
        <f t="shared" si="10"/>
        <v>0</v>
      </c>
      <c r="P34" s="50" t="str">
        <f>IFERROR(INDEX(事業別PL!$C$8:$U$100,MATCH($C34,事業別PL!$B$8:$B$100,0),MATCH(O$3,事業別PL!$C$7:$AE$7,0))-O34,"")</f>
        <v/>
      </c>
      <c r="Q34" s="50">
        <f t="shared" si="11"/>
        <v>0</v>
      </c>
      <c r="R34" s="50" t="str">
        <f>'４．直接事業費内訳'!E14</f>
        <v/>
      </c>
      <c r="S34" s="50" t="str">
        <f t="shared" si="14"/>
        <v/>
      </c>
      <c r="T34" s="50">
        <f t="shared" si="12"/>
        <v>0</v>
      </c>
      <c r="U34" s="50"/>
      <c r="V34" s="50"/>
      <c r="W34" s="50">
        <f t="shared" si="13"/>
        <v>0</v>
      </c>
    </row>
    <row r="35" spans="3:23">
      <c r="C35" s="53" t="s">
        <v>64</v>
      </c>
      <c r="D35" s="50">
        <f>'３．直接・共通費用'!D127</f>
        <v>0</v>
      </c>
      <c r="E35" s="50">
        <f>'３．直接・共通費用'!E127</f>
        <v>0</v>
      </c>
      <c r="F35" s="50">
        <f>'３．直接・共通費用'!F127</f>
        <v>0</v>
      </c>
      <c r="G35" s="50">
        <f>'３．直接・共通費用'!G127</f>
        <v>0</v>
      </c>
      <c r="H35" s="50">
        <f>'３．直接・共通費用'!H127</f>
        <v>0</v>
      </c>
      <c r="I35" s="50">
        <f>'３．直接・共通費用'!I127</f>
        <v>0</v>
      </c>
      <c r="J35" s="50">
        <f>'３．直接・共通費用'!J127</f>
        <v>0</v>
      </c>
      <c r="K35" s="50">
        <f>'３．直接・共通費用'!K127</f>
        <v>0</v>
      </c>
      <c r="L35" s="50">
        <f>'３．直接・共通費用'!L127</f>
        <v>0</v>
      </c>
      <c r="M35" s="50">
        <f>'３．直接・共通費用'!M127</f>
        <v>0</v>
      </c>
      <c r="N35" s="50">
        <f>'３．直接・共通費用'!N127</f>
        <v>0</v>
      </c>
      <c r="O35" s="51">
        <f t="shared" si="10"/>
        <v>0</v>
      </c>
      <c r="P35" s="50" t="str">
        <f>IFERROR(INDEX(事業別PL!$C$8:$U$100,MATCH($C35,事業別PL!$B$8:$B$100,0),MATCH(O$3,事業別PL!$C$7:$AE$7,0))-O35,"")</f>
        <v/>
      </c>
      <c r="Q35" s="50">
        <f t="shared" si="11"/>
        <v>0</v>
      </c>
      <c r="R35" s="50" t="str">
        <f>'４．直接事業費内訳'!E15</f>
        <v/>
      </c>
      <c r="S35" s="50" t="str">
        <f t="shared" si="14"/>
        <v/>
      </c>
      <c r="T35" s="50">
        <f t="shared" si="12"/>
        <v>0</v>
      </c>
      <c r="U35" s="50"/>
      <c r="V35" s="50"/>
      <c r="W35" s="50">
        <f t="shared" si="13"/>
        <v>0</v>
      </c>
    </row>
    <row r="36" spans="3:23">
      <c r="C36" s="53" t="s">
        <v>65</v>
      </c>
      <c r="D36" s="50">
        <f>'３．直接・共通費用'!D128</f>
        <v>0</v>
      </c>
      <c r="E36" s="50">
        <f>'３．直接・共通費用'!E128</f>
        <v>0</v>
      </c>
      <c r="F36" s="50">
        <f>'３．直接・共通費用'!F128</f>
        <v>0</v>
      </c>
      <c r="G36" s="50">
        <f>'３．直接・共通費用'!G128</f>
        <v>0</v>
      </c>
      <c r="H36" s="50">
        <f>'３．直接・共通費用'!H128</f>
        <v>0</v>
      </c>
      <c r="I36" s="50">
        <f>'３．直接・共通費用'!I128</f>
        <v>0</v>
      </c>
      <c r="J36" s="50">
        <f>'３．直接・共通費用'!J128</f>
        <v>0</v>
      </c>
      <c r="K36" s="50">
        <f>'３．直接・共通費用'!K128</f>
        <v>0</v>
      </c>
      <c r="L36" s="50">
        <f>'３．直接・共通費用'!L128</f>
        <v>0</v>
      </c>
      <c r="M36" s="50">
        <f>'３．直接・共通費用'!M128</f>
        <v>0</v>
      </c>
      <c r="N36" s="50">
        <f>'３．直接・共通費用'!N128</f>
        <v>0</v>
      </c>
      <c r="O36" s="51">
        <f t="shared" si="10"/>
        <v>0</v>
      </c>
      <c r="P36" s="50">
        <f>IFERROR(INDEX(事業別PL!$C$8:$U$100,MATCH($C36,事業別PL!$B$8:$B$100,0),MATCH(O$3,事業別PL!$C$7:$AE$7,0))-O36,"")</f>
        <v>0</v>
      </c>
      <c r="Q36" s="50">
        <f t="shared" si="11"/>
        <v>0</v>
      </c>
      <c r="R36" s="50">
        <f>'４．直接事業費内訳'!E16</f>
        <v>0</v>
      </c>
      <c r="S36" s="50">
        <f t="shared" si="14"/>
        <v>0</v>
      </c>
      <c r="T36" s="50">
        <f t="shared" si="12"/>
        <v>0</v>
      </c>
      <c r="U36" s="50"/>
      <c r="V36" s="50"/>
      <c r="W36" s="50">
        <f t="shared" si="13"/>
        <v>0</v>
      </c>
    </row>
    <row r="37" spans="3:23">
      <c r="C37" s="53" t="s">
        <v>66</v>
      </c>
      <c r="D37" s="50">
        <f>'３．直接・共通費用'!D129</f>
        <v>0</v>
      </c>
      <c r="E37" s="50">
        <f>'３．直接・共通費用'!E129</f>
        <v>0</v>
      </c>
      <c r="F37" s="50">
        <f>'３．直接・共通費用'!F129</f>
        <v>0</v>
      </c>
      <c r="G37" s="50">
        <f>'３．直接・共通費用'!G129</f>
        <v>0</v>
      </c>
      <c r="H37" s="50">
        <f>'３．直接・共通費用'!H129</f>
        <v>0</v>
      </c>
      <c r="I37" s="50">
        <f>'３．直接・共通費用'!I129</f>
        <v>0</v>
      </c>
      <c r="J37" s="50">
        <f>'３．直接・共通費用'!J129</f>
        <v>0</v>
      </c>
      <c r="K37" s="50">
        <f>'３．直接・共通費用'!K129</f>
        <v>0</v>
      </c>
      <c r="L37" s="50">
        <f>'３．直接・共通費用'!L129</f>
        <v>0</v>
      </c>
      <c r="M37" s="50">
        <f>'３．直接・共通費用'!M129</f>
        <v>0</v>
      </c>
      <c r="N37" s="50">
        <f>'３．直接・共通費用'!N129</f>
        <v>0</v>
      </c>
      <c r="O37" s="51">
        <f t="shared" si="10"/>
        <v>0</v>
      </c>
      <c r="P37" s="50">
        <f>IFERROR(INDEX(事業別PL!$C$8:$U$100,MATCH($C37,事業別PL!$B$8:$B$100,0),MATCH(O$3,事業別PL!$C$7:$AE$7,0))-O37,"")</f>
        <v>0</v>
      </c>
      <c r="Q37" s="50">
        <f t="shared" si="11"/>
        <v>0</v>
      </c>
      <c r="R37" s="50">
        <f>'４．直接事業費内訳'!E17</f>
        <v>0</v>
      </c>
      <c r="S37" s="50">
        <f t="shared" si="14"/>
        <v>0</v>
      </c>
      <c r="T37" s="50">
        <f t="shared" si="12"/>
        <v>0</v>
      </c>
      <c r="U37" s="50"/>
      <c r="V37" s="50"/>
      <c r="W37" s="50">
        <f t="shared" si="13"/>
        <v>0</v>
      </c>
    </row>
    <row r="38" spans="3:23">
      <c r="C38" s="53" t="s">
        <v>67</v>
      </c>
      <c r="D38" s="50">
        <f>'３．直接・共通費用'!D130</f>
        <v>0</v>
      </c>
      <c r="E38" s="50">
        <f>'３．直接・共通費用'!E130</f>
        <v>0</v>
      </c>
      <c r="F38" s="50">
        <f>'３．直接・共通費用'!F130</f>
        <v>0</v>
      </c>
      <c r="G38" s="50">
        <f>'３．直接・共通費用'!G130</f>
        <v>0</v>
      </c>
      <c r="H38" s="50">
        <f>'３．直接・共通費用'!H130</f>
        <v>0</v>
      </c>
      <c r="I38" s="50">
        <f>'３．直接・共通費用'!I130</f>
        <v>0</v>
      </c>
      <c r="J38" s="50">
        <f>'３．直接・共通費用'!J130</f>
        <v>0</v>
      </c>
      <c r="K38" s="50">
        <f>'３．直接・共通費用'!K130</f>
        <v>0</v>
      </c>
      <c r="L38" s="50">
        <f>'３．直接・共通費用'!L130</f>
        <v>0</v>
      </c>
      <c r="M38" s="50">
        <f>'３．直接・共通費用'!M130</f>
        <v>0</v>
      </c>
      <c r="N38" s="50">
        <f>'３．直接・共通費用'!N130</f>
        <v>0</v>
      </c>
      <c r="O38" s="51">
        <f t="shared" si="10"/>
        <v>0</v>
      </c>
      <c r="P38" s="50">
        <f>IFERROR(INDEX(事業別PL!$C$8:$U$100,MATCH($C38,事業別PL!$B$8:$B$100,0),MATCH(O$3,事業別PL!$C$7:$AE$7,0))-O38,"")</f>
        <v>0</v>
      </c>
      <c r="Q38" s="50">
        <f t="shared" si="11"/>
        <v>0</v>
      </c>
      <c r="R38" s="50">
        <f>'４．直接事業費内訳'!E18</f>
        <v>0</v>
      </c>
      <c r="S38" s="50">
        <f t="shared" si="14"/>
        <v>0</v>
      </c>
      <c r="T38" s="50">
        <f t="shared" si="12"/>
        <v>0</v>
      </c>
      <c r="U38" s="50"/>
      <c r="V38" s="50"/>
      <c r="W38" s="50">
        <f t="shared" si="13"/>
        <v>0</v>
      </c>
    </row>
    <row r="39" spans="3:23">
      <c r="C39" s="53" t="s">
        <v>68</v>
      </c>
      <c r="D39" s="50">
        <f>'３．直接・共通費用'!D131</f>
        <v>0</v>
      </c>
      <c r="E39" s="50">
        <f>'３．直接・共通費用'!E131</f>
        <v>0</v>
      </c>
      <c r="F39" s="50">
        <f>'３．直接・共通費用'!F131</f>
        <v>0</v>
      </c>
      <c r="G39" s="50">
        <f>'３．直接・共通費用'!G131</f>
        <v>0</v>
      </c>
      <c r="H39" s="50">
        <f>'３．直接・共通費用'!H131</f>
        <v>0</v>
      </c>
      <c r="I39" s="50">
        <f>'３．直接・共通費用'!I131</f>
        <v>0</v>
      </c>
      <c r="J39" s="50">
        <f>'３．直接・共通費用'!J131</f>
        <v>0</v>
      </c>
      <c r="K39" s="50">
        <f>'３．直接・共通費用'!K131</f>
        <v>0</v>
      </c>
      <c r="L39" s="50">
        <f>'３．直接・共通費用'!L131</f>
        <v>0</v>
      </c>
      <c r="M39" s="50">
        <f>'３．直接・共通費用'!M131</f>
        <v>0</v>
      </c>
      <c r="N39" s="50">
        <f>'３．直接・共通費用'!N131</f>
        <v>0</v>
      </c>
      <c r="O39" s="51">
        <f t="shared" si="10"/>
        <v>0</v>
      </c>
      <c r="P39" s="50" t="str">
        <f>IFERROR(INDEX(事業別PL!$C$8:$U$100,MATCH($C39,事業別PL!$B$8:$B$100,0),MATCH(O$3,事業別PL!$C$7:$AE$7,0))-O39,"")</f>
        <v/>
      </c>
      <c r="Q39" s="50">
        <f t="shared" si="11"/>
        <v>0</v>
      </c>
      <c r="R39" s="50" t="str">
        <f>'４．直接事業費内訳'!E19</f>
        <v/>
      </c>
      <c r="S39" s="50" t="str">
        <f t="shared" si="14"/>
        <v/>
      </c>
      <c r="T39" s="50">
        <f t="shared" si="12"/>
        <v>0</v>
      </c>
      <c r="U39" s="50"/>
      <c r="V39" s="50"/>
      <c r="W39" s="50">
        <f t="shared" si="13"/>
        <v>0</v>
      </c>
    </row>
    <row r="40" spans="3:23">
      <c r="C40" s="53" t="s">
        <v>69</v>
      </c>
      <c r="D40" s="50">
        <f>'３．直接・共通費用'!D132</f>
        <v>0</v>
      </c>
      <c r="E40" s="50">
        <f>'３．直接・共通費用'!E132</f>
        <v>0</v>
      </c>
      <c r="F40" s="50">
        <f>'３．直接・共通費用'!F132</f>
        <v>0</v>
      </c>
      <c r="G40" s="50">
        <f>'３．直接・共通費用'!G132</f>
        <v>0</v>
      </c>
      <c r="H40" s="50">
        <f>'３．直接・共通費用'!H132</f>
        <v>0</v>
      </c>
      <c r="I40" s="50">
        <f>'３．直接・共通費用'!I132</f>
        <v>0</v>
      </c>
      <c r="J40" s="50">
        <f>'３．直接・共通費用'!J132</f>
        <v>0</v>
      </c>
      <c r="K40" s="50">
        <f>'３．直接・共通費用'!K132</f>
        <v>0</v>
      </c>
      <c r="L40" s="50">
        <f>'３．直接・共通費用'!L132</f>
        <v>0</v>
      </c>
      <c r="M40" s="50">
        <f>'３．直接・共通費用'!M132</f>
        <v>0</v>
      </c>
      <c r="N40" s="50">
        <f>'３．直接・共通費用'!N132</f>
        <v>0</v>
      </c>
      <c r="O40" s="51">
        <f t="shared" si="10"/>
        <v>0</v>
      </c>
      <c r="P40" s="50">
        <f>IFERROR(INDEX(事業別PL!$C$8:$U$100,MATCH($C40,事業別PL!$B$8:$B$100,0),MATCH(O$3,事業別PL!$C$7:$AE$7,0))-O40,"")</f>
        <v>0</v>
      </c>
      <c r="Q40" s="50">
        <f t="shared" si="11"/>
        <v>0</v>
      </c>
      <c r="R40" s="50">
        <f>'４．直接事業費内訳'!E20</f>
        <v>0</v>
      </c>
      <c r="S40" s="50">
        <f t="shared" si="14"/>
        <v>0</v>
      </c>
      <c r="T40" s="50">
        <f t="shared" si="12"/>
        <v>0</v>
      </c>
      <c r="U40" s="50"/>
      <c r="V40" s="50"/>
      <c r="W40" s="50">
        <f t="shared" si="13"/>
        <v>0</v>
      </c>
    </row>
    <row r="41" spans="3:23">
      <c r="C41" s="53" t="s">
        <v>70</v>
      </c>
      <c r="D41" s="50">
        <f>'３．直接・共通費用'!D133</f>
        <v>0</v>
      </c>
      <c r="E41" s="50">
        <f>'３．直接・共通費用'!E133</f>
        <v>0</v>
      </c>
      <c r="F41" s="50">
        <f>'３．直接・共通費用'!F133</f>
        <v>0</v>
      </c>
      <c r="G41" s="50">
        <f>'３．直接・共通費用'!G133</f>
        <v>0</v>
      </c>
      <c r="H41" s="50">
        <f>'３．直接・共通費用'!H133</f>
        <v>0</v>
      </c>
      <c r="I41" s="50">
        <f>'３．直接・共通費用'!I133</f>
        <v>0</v>
      </c>
      <c r="J41" s="50">
        <f>'３．直接・共通費用'!J133</f>
        <v>0</v>
      </c>
      <c r="K41" s="50">
        <f>'３．直接・共通費用'!K133</f>
        <v>0</v>
      </c>
      <c r="L41" s="50">
        <f>'３．直接・共通費用'!L133</f>
        <v>0</v>
      </c>
      <c r="M41" s="50">
        <f>'３．直接・共通費用'!M133</f>
        <v>0</v>
      </c>
      <c r="N41" s="50">
        <f>'３．直接・共通費用'!N133</f>
        <v>0</v>
      </c>
      <c r="O41" s="51">
        <f t="shared" si="10"/>
        <v>0</v>
      </c>
      <c r="P41" s="50">
        <f>IFERROR(INDEX(事業別PL!$C$8:$U$100,MATCH($C41,事業別PL!$B$8:$B$100,0),MATCH(O$3,事業別PL!$C$7:$AE$7,0))-O41,"")</f>
        <v>0</v>
      </c>
      <c r="Q41" s="50">
        <f t="shared" si="11"/>
        <v>0</v>
      </c>
      <c r="R41" s="50">
        <f>'４．直接事業費内訳'!E21</f>
        <v>0</v>
      </c>
      <c r="S41" s="50">
        <f t="shared" si="14"/>
        <v>0</v>
      </c>
      <c r="T41" s="50">
        <f t="shared" si="12"/>
        <v>0</v>
      </c>
      <c r="U41" s="50"/>
      <c r="V41" s="50"/>
      <c r="W41" s="50">
        <f t="shared" si="13"/>
        <v>0</v>
      </c>
    </row>
    <row r="42" spans="3:23">
      <c r="C42" s="53" t="s">
        <v>116</v>
      </c>
      <c r="D42" s="50">
        <f>'３．直接・共通費用'!D134</f>
        <v>0</v>
      </c>
      <c r="E42" s="50">
        <f>'３．直接・共通費用'!E134</f>
        <v>0</v>
      </c>
      <c r="F42" s="50">
        <f>'３．直接・共通費用'!F134</f>
        <v>0</v>
      </c>
      <c r="G42" s="50">
        <f>'３．直接・共通費用'!G134</f>
        <v>0</v>
      </c>
      <c r="H42" s="50">
        <f>'３．直接・共通費用'!H134</f>
        <v>0</v>
      </c>
      <c r="I42" s="50">
        <f>'３．直接・共通費用'!I134</f>
        <v>0</v>
      </c>
      <c r="J42" s="50">
        <f>'３．直接・共通費用'!J134</f>
        <v>0</v>
      </c>
      <c r="K42" s="50">
        <f>'３．直接・共通費用'!K134</f>
        <v>0</v>
      </c>
      <c r="L42" s="50">
        <f>'３．直接・共通費用'!L134</f>
        <v>0</v>
      </c>
      <c r="M42" s="50">
        <f>'３．直接・共通費用'!M134</f>
        <v>0</v>
      </c>
      <c r="N42" s="50">
        <f>'３．直接・共通費用'!N134</f>
        <v>0</v>
      </c>
      <c r="O42" s="51">
        <f t="shared" si="10"/>
        <v>0</v>
      </c>
      <c r="P42" s="50">
        <f>IFERROR(INDEX(事業別PL!$C$8:$U$100,MATCH($C42,事業別PL!$B$8:$B$100,0),MATCH(O$3,事業別PL!$C$7:$AE$7,0))-O42,"")</f>
        <v>0</v>
      </c>
      <c r="Q42" s="50">
        <f t="shared" si="11"/>
        <v>0</v>
      </c>
      <c r="R42" s="50">
        <f>'４．直接事業費内訳'!E22</f>
        <v>0</v>
      </c>
      <c r="S42" s="50">
        <f t="shared" si="14"/>
        <v>0</v>
      </c>
      <c r="T42" s="50">
        <f t="shared" si="12"/>
        <v>0</v>
      </c>
      <c r="U42" s="50"/>
      <c r="V42" s="50"/>
      <c r="W42" s="50">
        <f t="shared" si="13"/>
        <v>0</v>
      </c>
    </row>
    <row r="43" spans="3:23">
      <c r="C43" s="53" t="s">
        <v>117</v>
      </c>
      <c r="D43" s="50">
        <f>'３．直接・共通費用'!D135</f>
        <v>0</v>
      </c>
      <c r="E43" s="50">
        <f>'３．直接・共通費用'!E135</f>
        <v>0</v>
      </c>
      <c r="F43" s="50">
        <f>'３．直接・共通費用'!F135</f>
        <v>0</v>
      </c>
      <c r="G43" s="50">
        <f>'３．直接・共通費用'!G135</f>
        <v>0</v>
      </c>
      <c r="H43" s="50">
        <f>'３．直接・共通費用'!H135</f>
        <v>0</v>
      </c>
      <c r="I43" s="50">
        <f>'３．直接・共通費用'!I135</f>
        <v>0</v>
      </c>
      <c r="J43" s="50">
        <f>'３．直接・共通費用'!J135</f>
        <v>0</v>
      </c>
      <c r="K43" s="50">
        <f>'３．直接・共通費用'!K135</f>
        <v>0</v>
      </c>
      <c r="L43" s="50">
        <f>'３．直接・共通費用'!L135</f>
        <v>0</v>
      </c>
      <c r="M43" s="50">
        <f>'３．直接・共通費用'!M135</f>
        <v>0</v>
      </c>
      <c r="N43" s="50">
        <f>'３．直接・共通費用'!N135</f>
        <v>0</v>
      </c>
      <c r="O43" s="51">
        <f t="shared" si="10"/>
        <v>0</v>
      </c>
      <c r="P43" s="50" t="str">
        <f>IFERROR(INDEX(事業別PL!$C$8:$U$100,MATCH($C43,事業別PL!$B$8:$B$100,0),MATCH(O$3,事業別PL!$C$7:$AE$7,0))-O43,"")</f>
        <v/>
      </c>
      <c r="Q43" s="50">
        <f t="shared" si="11"/>
        <v>0</v>
      </c>
      <c r="R43" s="50" t="str">
        <f>'４．直接事業費内訳'!E23</f>
        <v/>
      </c>
      <c r="S43" s="50" t="str">
        <f t="shared" si="14"/>
        <v/>
      </c>
      <c r="T43" s="50">
        <f t="shared" si="12"/>
        <v>0</v>
      </c>
      <c r="U43" s="50"/>
      <c r="V43" s="50"/>
      <c r="W43" s="50">
        <f t="shared" si="13"/>
        <v>0</v>
      </c>
    </row>
    <row r="44" spans="3:23">
      <c r="C44" s="50" t="s">
        <v>408</v>
      </c>
      <c r="D44" s="50">
        <f>'３．直接・共通費用'!D136</f>
        <v>100310</v>
      </c>
      <c r="E44" s="50">
        <f>'３．直接・共通費用'!E136</f>
        <v>0</v>
      </c>
      <c r="F44" s="50">
        <f>'３．直接・共通費用'!F136</f>
        <v>106607</v>
      </c>
      <c r="G44" s="50">
        <f>'３．直接・共通費用'!G136</f>
        <v>250776</v>
      </c>
      <c r="H44" s="50">
        <f>'３．直接・共通費用'!H136</f>
        <v>213214</v>
      </c>
      <c r="I44" s="50">
        <f>'３．直接・共通費用'!I136</f>
        <v>56452</v>
      </c>
      <c r="J44" s="50">
        <f>'３．直接・共通費用'!J136</f>
        <v>56452</v>
      </c>
      <c r="K44" s="50">
        <f>'３．直接・共通費用'!K136</f>
        <v>0</v>
      </c>
      <c r="L44" s="50">
        <f>'３．直接・共通費用'!L136</f>
        <v>376273</v>
      </c>
      <c r="M44" s="50">
        <f>'３．直接・共通費用'!M136</f>
        <v>6596478</v>
      </c>
      <c r="N44" s="50">
        <f>'３．直接・共通費用'!N136</f>
        <v>972056</v>
      </c>
      <c r="O44" s="51">
        <f t="shared" si="10"/>
        <v>8728618</v>
      </c>
      <c r="P44" s="50">
        <f>IFERROR(INDEX(事業別PL!$C$8:$U$100,MATCH($C44,事業別PL!$B$8:$B$100,0),MATCH(O$3,事業別PL!$C$7:$AE$7,0))-O44,"")</f>
        <v>0</v>
      </c>
      <c r="Q44" s="50">
        <f t="shared" si="11"/>
        <v>357383</v>
      </c>
      <c r="R44" s="50">
        <f>'４．直接事業費内訳'!E24</f>
        <v>0</v>
      </c>
      <c r="S44" s="50">
        <f t="shared" si="14"/>
        <v>357383</v>
      </c>
      <c r="T44" s="50">
        <f t="shared" si="12"/>
        <v>56452</v>
      </c>
      <c r="U44" s="50"/>
      <c r="V44" s="50"/>
      <c r="W44" s="50">
        <f t="shared" si="13"/>
        <v>413835</v>
      </c>
    </row>
    <row r="45" spans="3:23">
      <c r="C45" s="50" t="s">
        <v>419</v>
      </c>
      <c r="D45" s="50">
        <f>'３．直接・共通費用'!D137</f>
        <v>0</v>
      </c>
      <c r="E45" s="50">
        <f>'３．直接・共通費用'!E137</f>
        <v>0</v>
      </c>
      <c r="F45" s="50">
        <f>'３．直接・共通費用'!F137</f>
        <v>0</v>
      </c>
      <c r="G45" s="50">
        <f>'３．直接・共通費用'!G137</f>
        <v>0</v>
      </c>
      <c r="H45" s="50">
        <f>'３．直接・共通費用'!H137</f>
        <v>0</v>
      </c>
      <c r="I45" s="50">
        <f>'３．直接・共通費用'!I137</f>
        <v>0</v>
      </c>
      <c r="J45" s="50">
        <f>'３．直接・共通費用'!J137</f>
        <v>0</v>
      </c>
      <c r="K45" s="50">
        <f>'３．直接・共通費用'!K137</f>
        <v>0</v>
      </c>
      <c r="L45" s="50">
        <f>'３．直接・共通費用'!L137</f>
        <v>0</v>
      </c>
      <c r="M45" s="50">
        <f>'３．直接・共通費用'!M137</f>
        <v>753451</v>
      </c>
      <c r="N45" s="50">
        <f>'３．直接・共通費用'!N137</f>
        <v>0</v>
      </c>
      <c r="O45" s="51">
        <f t="shared" si="10"/>
        <v>753451</v>
      </c>
      <c r="P45" s="50">
        <f>IFERROR(INDEX(事業別PL!$C$8:$U$100,MATCH($C45,事業別PL!$B$8:$B$100,0),MATCH(O$3,事業別PL!$C$7:$AE$7,0))-O45,"")</f>
        <v>0</v>
      </c>
      <c r="Q45" s="50">
        <f t="shared" si="11"/>
        <v>0</v>
      </c>
      <c r="R45" s="50">
        <f>'４．直接事業費内訳'!E25</f>
        <v>0</v>
      </c>
      <c r="S45" s="50">
        <f t="shared" si="14"/>
        <v>0</v>
      </c>
      <c r="T45" s="50">
        <f t="shared" si="12"/>
        <v>0</v>
      </c>
      <c r="U45" s="50"/>
      <c r="V45" s="50"/>
      <c r="W45" s="50">
        <f t="shared" si="13"/>
        <v>0</v>
      </c>
    </row>
    <row r="46" spans="3:23">
      <c r="C46" s="53" t="s">
        <v>118</v>
      </c>
      <c r="D46" s="50">
        <f>'３．直接・共通費用'!D138</f>
        <v>0</v>
      </c>
      <c r="E46" s="50">
        <f>'３．直接・共通費用'!E138</f>
        <v>0</v>
      </c>
      <c r="F46" s="50">
        <f>'３．直接・共通費用'!F138</f>
        <v>0</v>
      </c>
      <c r="G46" s="50">
        <f>'３．直接・共通費用'!G138</f>
        <v>0</v>
      </c>
      <c r="H46" s="50">
        <f>'３．直接・共通費用'!H138</f>
        <v>0</v>
      </c>
      <c r="I46" s="50">
        <f>'３．直接・共通費用'!I138</f>
        <v>0</v>
      </c>
      <c r="J46" s="50">
        <f>'３．直接・共通費用'!J138</f>
        <v>0</v>
      </c>
      <c r="K46" s="50">
        <f>'３．直接・共通費用'!K138</f>
        <v>0</v>
      </c>
      <c r="L46" s="50">
        <f>'３．直接・共通費用'!L138</f>
        <v>0</v>
      </c>
      <c r="M46" s="50">
        <f>'３．直接・共通費用'!M138</f>
        <v>0</v>
      </c>
      <c r="N46" s="50">
        <f>'３．直接・共通費用'!N138</f>
        <v>0</v>
      </c>
      <c r="O46" s="51">
        <f t="shared" si="10"/>
        <v>0</v>
      </c>
      <c r="P46" s="50" t="str">
        <f>IFERROR(INDEX(事業別PL!$C$8:$U$100,MATCH($C46,事業別PL!$B$8:$B$100,0),MATCH(O$3,事業別PL!$C$7:$AE$7,0))-O46,"")</f>
        <v/>
      </c>
      <c r="Q46" s="50">
        <f t="shared" si="11"/>
        <v>0</v>
      </c>
      <c r="R46" s="50" t="str">
        <f>'４．直接事業費内訳'!E26</f>
        <v/>
      </c>
      <c r="S46" s="50" t="str">
        <f t="shared" si="14"/>
        <v/>
      </c>
      <c r="T46" s="50">
        <f t="shared" si="12"/>
        <v>0</v>
      </c>
      <c r="U46" s="50"/>
      <c r="V46" s="50"/>
      <c r="W46" s="50">
        <f t="shared" si="13"/>
        <v>0</v>
      </c>
    </row>
    <row r="47" spans="3:23">
      <c r="C47" s="53" t="s">
        <v>119</v>
      </c>
      <c r="D47" s="50">
        <f>'３．直接・共通費用'!D139</f>
        <v>0</v>
      </c>
      <c r="E47" s="50">
        <f>'３．直接・共通費用'!E139</f>
        <v>0</v>
      </c>
      <c r="F47" s="50">
        <f>'３．直接・共通費用'!F139</f>
        <v>0</v>
      </c>
      <c r="G47" s="50">
        <f>'３．直接・共通費用'!G139</f>
        <v>0</v>
      </c>
      <c r="H47" s="50">
        <f>'３．直接・共通費用'!H139</f>
        <v>0</v>
      </c>
      <c r="I47" s="50">
        <f>'３．直接・共通費用'!I139</f>
        <v>0</v>
      </c>
      <c r="J47" s="50">
        <f>'３．直接・共通費用'!J139</f>
        <v>0</v>
      </c>
      <c r="K47" s="50">
        <f>'３．直接・共通費用'!K139</f>
        <v>0</v>
      </c>
      <c r="L47" s="50">
        <f>'３．直接・共通費用'!L139</f>
        <v>0</v>
      </c>
      <c r="M47" s="50">
        <f>'３．直接・共通費用'!M139</f>
        <v>0</v>
      </c>
      <c r="N47" s="50">
        <f>'３．直接・共通費用'!N139</f>
        <v>0</v>
      </c>
      <c r="O47" s="51">
        <f t="shared" si="10"/>
        <v>0</v>
      </c>
      <c r="P47" s="50" t="str">
        <f>IFERROR(INDEX(事業別PL!$C$8:$U$100,MATCH($C47,事業別PL!$B$8:$B$100,0),MATCH(O$3,事業別PL!$C$7:$AE$7,0))-O47,"")</f>
        <v/>
      </c>
      <c r="Q47" s="50">
        <f t="shared" si="11"/>
        <v>0</v>
      </c>
      <c r="R47" s="50" t="str">
        <f>'４．直接事業費内訳'!E27</f>
        <v/>
      </c>
      <c r="S47" s="50" t="str">
        <f t="shared" si="14"/>
        <v/>
      </c>
      <c r="T47" s="50">
        <f t="shared" si="12"/>
        <v>0</v>
      </c>
      <c r="U47" s="50"/>
      <c r="V47" s="50"/>
      <c r="W47" s="50">
        <f t="shared" si="13"/>
        <v>0</v>
      </c>
    </row>
    <row r="48" spans="3:23">
      <c r="C48" s="53" t="s">
        <v>120</v>
      </c>
      <c r="D48" s="50">
        <f>'３．直接・共通費用'!D140</f>
        <v>0</v>
      </c>
      <c r="E48" s="50">
        <f>'３．直接・共通費用'!E140</f>
        <v>0</v>
      </c>
      <c r="F48" s="50">
        <f>'３．直接・共通費用'!F140</f>
        <v>0</v>
      </c>
      <c r="G48" s="50">
        <f>'３．直接・共通費用'!G140</f>
        <v>0</v>
      </c>
      <c r="H48" s="50">
        <f>'３．直接・共通費用'!H140</f>
        <v>0</v>
      </c>
      <c r="I48" s="50">
        <f>'３．直接・共通費用'!I140</f>
        <v>0</v>
      </c>
      <c r="J48" s="50">
        <f>'３．直接・共通費用'!J140</f>
        <v>0</v>
      </c>
      <c r="K48" s="50">
        <f>'３．直接・共通費用'!K140</f>
        <v>0</v>
      </c>
      <c r="L48" s="50">
        <f>'３．直接・共通費用'!L140</f>
        <v>0</v>
      </c>
      <c r="M48" s="50">
        <f>'３．直接・共通費用'!M140</f>
        <v>0</v>
      </c>
      <c r="N48" s="50">
        <f>'３．直接・共通費用'!N140</f>
        <v>0</v>
      </c>
      <c r="O48" s="51">
        <f t="shared" si="10"/>
        <v>0</v>
      </c>
      <c r="P48" s="50" t="str">
        <f>IFERROR(INDEX(事業別PL!$C$8:$U$100,MATCH($C48,事業別PL!$B$8:$B$100,0),MATCH(O$3,事業別PL!$C$7:$AE$7,0))-O48,"")</f>
        <v/>
      </c>
      <c r="Q48" s="50">
        <f t="shared" si="11"/>
        <v>0</v>
      </c>
      <c r="R48" s="50" t="str">
        <f>'４．直接事業費内訳'!E28</f>
        <v/>
      </c>
      <c r="S48" s="50" t="str">
        <f t="shared" si="14"/>
        <v/>
      </c>
      <c r="T48" s="50">
        <f t="shared" si="12"/>
        <v>0</v>
      </c>
      <c r="U48" s="50"/>
      <c r="V48" s="50"/>
      <c r="W48" s="50">
        <f t="shared" si="13"/>
        <v>0</v>
      </c>
    </row>
    <row r="49" spans="3:23">
      <c r="C49" s="53" t="s">
        <v>121</v>
      </c>
      <c r="D49" s="50">
        <f>'３．直接・共通費用'!D141</f>
        <v>0</v>
      </c>
      <c r="E49" s="50">
        <f>'３．直接・共通費用'!E141</f>
        <v>0</v>
      </c>
      <c r="F49" s="50">
        <f>'３．直接・共通費用'!F141</f>
        <v>0</v>
      </c>
      <c r="G49" s="50">
        <f>'３．直接・共通費用'!G141</f>
        <v>0</v>
      </c>
      <c r="H49" s="50">
        <f>'３．直接・共通費用'!H141</f>
        <v>0</v>
      </c>
      <c r="I49" s="50">
        <f>'３．直接・共通費用'!I141</f>
        <v>0</v>
      </c>
      <c r="J49" s="50">
        <f>'３．直接・共通費用'!J141</f>
        <v>0</v>
      </c>
      <c r="K49" s="50">
        <f>'３．直接・共通費用'!K141</f>
        <v>0</v>
      </c>
      <c r="L49" s="50">
        <f>'３．直接・共通費用'!L141</f>
        <v>0</v>
      </c>
      <c r="M49" s="50">
        <f>'３．直接・共通費用'!M141</f>
        <v>0</v>
      </c>
      <c r="N49" s="50">
        <f>'３．直接・共通費用'!N141</f>
        <v>0</v>
      </c>
      <c r="O49" s="51">
        <f t="shared" si="10"/>
        <v>0</v>
      </c>
      <c r="P49" s="50" t="str">
        <f>IFERROR(INDEX(事業別PL!$C$8:$U$100,MATCH($C49,事業別PL!$B$8:$B$100,0),MATCH(O$3,事業別PL!$C$7:$AE$7,0))-O49,"")</f>
        <v/>
      </c>
      <c r="Q49" s="50">
        <f t="shared" si="11"/>
        <v>0</v>
      </c>
      <c r="R49" s="50" t="str">
        <f>'４．直接事業費内訳'!E29</f>
        <v/>
      </c>
      <c r="S49" s="50" t="str">
        <f t="shared" si="14"/>
        <v/>
      </c>
      <c r="T49" s="50">
        <f t="shared" si="12"/>
        <v>0</v>
      </c>
      <c r="U49" s="50"/>
      <c r="V49" s="50"/>
      <c r="W49" s="50">
        <f t="shared" si="13"/>
        <v>0</v>
      </c>
    </row>
    <row r="50" spans="3:23">
      <c r="C50" s="50" t="s">
        <v>71</v>
      </c>
      <c r="D50" s="50">
        <f>'３．直接・共通費用'!D142</f>
        <v>920228</v>
      </c>
      <c r="E50" s="50">
        <f>'３．直接・共通費用'!E142</f>
        <v>300363</v>
      </c>
      <c r="F50" s="50">
        <f>'３．直接・共通費用'!F142</f>
        <v>1786017</v>
      </c>
      <c r="G50" s="50">
        <f>'３．直接・共通費用'!G142</f>
        <v>1072427</v>
      </c>
      <c r="H50" s="50">
        <f>'３．直接・共通費用'!H142</f>
        <v>2555692</v>
      </c>
      <c r="I50" s="50">
        <f>'３．直接・共通費用'!I142</f>
        <v>0</v>
      </c>
      <c r="J50" s="50">
        <f>'３．直接・共通費用'!J142</f>
        <v>638745</v>
      </c>
      <c r="K50" s="50">
        <f>'３．直接・共通費用'!K142</f>
        <v>1502708</v>
      </c>
      <c r="L50" s="50">
        <f>'３．直接・共通費用'!L142</f>
        <v>3825099</v>
      </c>
      <c r="M50" s="50">
        <f>'３．直接・共通費用'!M142</f>
        <v>378940</v>
      </c>
      <c r="N50" s="50">
        <f>'３．直接・共通費用'!N142</f>
        <v>3300851</v>
      </c>
      <c r="O50" s="51">
        <f t="shared" si="10"/>
        <v>16281070</v>
      </c>
      <c r="P50" s="50">
        <f>IFERROR(INDEX(事業別PL!$C$8:$U$100,MATCH($C50,事業別PL!$B$8:$B$100,0),MATCH(O$3,事業別PL!$C$7:$AE$7,0))-O50,"")</f>
        <v>0</v>
      </c>
      <c r="Q50" s="50">
        <f t="shared" si="11"/>
        <v>2858444</v>
      </c>
      <c r="R50" s="50">
        <f>'４．直接事業費内訳'!E30</f>
        <v>0</v>
      </c>
      <c r="S50" s="50">
        <f>IFERROR(Q50-R50,"")</f>
        <v>2858444</v>
      </c>
      <c r="T50" s="50">
        <f t="shared" si="12"/>
        <v>0</v>
      </c>
      <c r="U50" s="50"/>
      <c r="V50" s="50"/>
      <c r="W50" s="50">
        <f t="shared" si="13"/>
        <v>2858444</v>
      </c>
    </row>
    <row r="51" spans="3:23">
      <c r="C51" s="50" t="s">
        <v>72</v>
      </c>
      <c r="D51" s="50">
        <f>'３．直接・共通費用'!D143</f>
        <v>42100</v>
      </c>
      <c r="E51" s="50">
        <f>'３．直接・共通費用'!E143</f>
        <v>21050</v>
      </c>
      <c r="F51" s="50">
        <f>'３．直接・共通費用'!F143</f>
        <v>66380</v>
      </c>
      <c r="G51" s="50">
        <f>'３．直接・共通費用'!G143</f>
        <v>43000</v>
      </c>
      <c r="H51" s="50">
        <f>'３．直接・共通費用'!H143</f>
        <v>128550</v>
      </c>
      <c r="I51" s="50">
        <f>'３．直接・共通費用'!I143</f>
        <v>0</v>
      </c>
      <c r="J51" s="50">
        <f>'３．直接・共通費用'!J143</f>
        <v>0</v>
      </c>
      <c r="K51" s="50">
        <f>'３．直接・共通費用'!K143</f>
        <v>0</v>
      </c>
      <c r="L51" s="50">
        <f>'３．直接・共通費用'!L143</f>
        <v>155770</v>
      </c>
      <c r="M51" s="50">
        <f>'３．直接・共通費用'!M143</f>
        <v>0</v>
      </c>
      <c r="N51" s="50">
        <f>'３．直接・共通費用'!N143</f>
        <v>179150</v>
      </c>
      <c r="O51" s="51">
        <f t="shared" si="10"/>
        <v>636000</v>
      </c>
      <c r="P51" s="50">
        <f>IFERROR(INDEX(事業別PL!$C$8:$U$100,MATCH($C51,事業別PL!$B$8:$B$100,0),MATCH(O$3,事業別PL!$C$7:$AE$7,0))-O51,"")</f>
        <v>0</v>
      </c>
      <c r="Q51" s="50">
        <f t="shared" si="11"/>
        <v>109380</v>
      </c>
      <c r="R51" s="50">
        <f>'４．直接事業費内訳'!E31</f>
        <v>0</v>
      </c>
      <c r="S51" s="50">
        <f t="shared" si="14"/>
        <v>109380</v>
      </c>
      <c r="T51" s="50">
        <f t="shared" si="12"/>
        <v>0</v>
      </c>
      <c r="U51" s="50"/>
      <c r="V51" s="50"/>
      <c r="W51" s="50">
        <f t="shared" si="13"/>
        <v>109380</v>
      </c>
    </row>
    <row r="52" spans="3:23">
      <c r="C52" s="50" t="s">
        <v>73</v>
      </c>
      <c r="D52" s="50">
        <f>'３．直接・共通費用'!D144</f>
        <v>166476</v>
      </c>
      <c r="E52" s="50">
        <f>'３．直接・共通費用'!E144</f>
        <v>52550</v>
      </c>
      <c r="F52" s="50">
        <f>'３．直接・共通費用'!F144</f>
        <v>337495</v>
      </c>
      <c r="G52" s="50">
        <f>'３．直接・共通費用'!G144</f>
        <v>215993</v>
      </c>
      <c r="H52" s="50">
        <f>'３．直接・共通費用'!H144</f>
        <v>495062</v>
      </c>
      <c r="I52" s="50">
        <f>'３．直接・共通費用'!I144</f>
        <v>1271</v>
      </c>
      <c r="J52" s="50">
        <f>'３．直接・共通費用'!J144</f>
        <v>110796</v>
      </c>
      <c r="K52" s="50">
        <f>'３．直接・共通費用'!K144</f>
        <v>264631</v>
      </c>
      <c r="L52" s="50">
        <f>'３．直接・共通費用'!L144</f>
        <v>674288</v>
      </c>
      <c r="M52" s="50">
        <f>'３．直接・共通費用'!M144</f>
        <v>0</v>
      </c>
      <c r="N52" s="50">
        <f>'３．直接・共通費用'!N144</f>
        <v>712290</v>
      </c>
      <c r="O52" s="51">
        <f t="shared" si="10"/>
        <v>3030852</v>
      </c>
      <c r="P52" s="50">
        <f>IFERROR(INDEX(事業別PL!$C$8:$U$100,MATCH($C52,事業別PL!$B$8:$B$100,0),MATCH(O$3,事業別PL!$C$7:$AE$7,0))-O52,"")</f>
        <v>0</v>
      </c>
      <c r="Q52" s="50">
        <f t="shared" si="11"/>
        <v>553488</v>
      </c>
      <c r="R52" s="50">
        <f>'４．直接事業費内訳'!E32</f>
        <v>0</v>
      </c>
      <c r="S52" s="50">
        <f t="shared" si="14"/>
        <v>553488</v>
      </c>
      <c r="T52" s="50">
        <f t="shared" si="12"/>
        <v>1271</v>
      </c>
      <c r="U52" s="50"/>
      <c r="V52" s="50"/>
      <c r="W52" s="50">
        <f t="shared" si="13"/>
        <v>554759</v>
      </c>
    </row>
    <row r="53" spans="3:23">
      <c r="C53" s="50" t="s">
        <v>74</v>
      </c>
      <c r="D53" s="50">
        <f>'３．直接・共通費用'!D145</f>
        <v>242784</v>
      </c>
      <c r="E53" s="50">
        <f>'３．直接・共通費用'!E145</f>
        <v>15718</v>
      </c>
      <c r="F53" s="50">
        <f>'３．直接・共通費用'!F145</f>
        <v>1139078</v>
      </c>
      <c r="G53" s="50">
        <f>'３．直接・共通費用'!G145</f>
        <v>2655138</v>
      </c>
      <c r="H53" s="50">
        <f>'３．直接・共通費用'!H145</f>
        <v>132028</v>
      </c>
      <c r="I53" s="50">
        <f>'３．直接・共通費用'!I145</f>
        <v>0</v>
      </c>
      <c r="J53" s="50">
        <f>'３．直接・共通費用'!J145</f>
        <v>40372</v>
      </c>
      <c r="K53" s="50">
        <f>'３．直接・共通費用'!K145</f>
        <v>270446</v>
      </c>
      <c r="L53" s="50">
        <f>'３．直接・共通費用'!L145</f>
        <v>3071199</v>
      </c>
      <c r="M53" s="50">
        <f>'３．直接・共通費用'!M145</f>
        <v>166050</v>
      </c>
      <c r="N53" s="50">
        <f>'３．直接・共通費用'!N145</f>
        <v>227210</v>
      </c>
      <c r="O53" s="51">
        <f t="shared" si="10"/>
        <v>7960023</v>
      </c>
      <c r="P53" s="50">
        <f>IFERROR(INDEX(事業別PL!$C$8:$U$100,MATCH($C53,事業別PL!$B$8:$B$100,0),MATCH(O$3,事業別PL!$C$7:$AE$7,0))-O53,"")</f>
        <v>0</v>
      </c>
      <c r="Q53" s="50">
        <f t="shared" si="11"/>
        <v>3794216</v>
      </c>
      <c r="R53" s="50">
        <f>'４．直接事業費内訳'!E33</f>
        <v>2017885</v>
      </c>
      <c r="S53" s="50">
        <f t="shared" si="14"/>
        <v>1776331</v>
      </c>
      <c r="T53" s="50">
        <f t="shared" si="12"/>
        <v>0</v>
      </c>
      <c r="U53" s="50"/>
      <c r="V53" s="50"/>
      <c r="W53" s="50">
        <f t="shared" si="13"/>
        <v>1776331</v>
      </c>
    </row>
    <row r="54" spans="3:23">
      <c r="C54" s="50" t="s">
        <v>75</v>
      </c>
      <c r="D54" s="50">
        <f>'３．直接・共通費用'!D146</f>
        <v>12713</v>
      </c>
      <c r="E54" s="50">
        <f>'３．直接・共通費用'!E146</f>
        <v>2543</v>
      </c>
      <c r="F54" s="50">
        <f>'３．直接・共通費用'!F146</f>
        <v>54388</v>
      </c>
      <c r="G54" s="50">
        <f>'３．直接・共通費用'!G146</f>
        <v>19263</v>
      </c>
      <c r="H54" s="50">
        <f>'３．直接・共通費用'!H146</f>
        <v>64051</v>
      </c>
      <c r="I54" s="50">
        <f>'３．直接・共通費用'!I146</f>
        <v>2543</v>
      </c>
      <c r="J54" s="50">
        <f>'３．直接・共通費用'!J146</f>
        <v>16650</v>
      </c>
      <c r="K54" s="50">
        <f>'３．直接・共通費用'!K146</f>
        <v>56433</v>
      </c>
      <c r="L54" s="50">
        <f>'３．直接・共通費用'!L146</f>
        <v>319900</v>
      </c>
      <c r="M54" s="50">
        <f>'３．直接・共通費用'!M146</f>
        <v>10637</v>
      </c>
      <c r="N54" s="50">
        <f>'３．直接・共通費用'!N146</f>
        <v>137532</v>
      </c>
      <c r="O54" s="51">
        <f t="shared" si="10"/>
        <v>696653</v>
      </c>
      <c r="P54" s="50">
        <f>IFERROR(INDEX(事業別PL!$C$8:$U$100,MATCH($C54,事業別PL!$B$8:$B$100,0),MATCH(O$3,事業別PL!$C$7:$AE$7,0))-O54,"")</f>
        <v>0</v>
      </c>
      <c r="Q54" s="50">
        <f t="shared" si="11"/>
        <v>73651</v>
      </c>
      <c r="R54" s="50">
        <f>'４．直接事業費内訳'!E34</f>
        <v>972</v>
      </c>
      <c r="S54" s="50">
        <f t="shared" si="14"/>
        <v>72679</v>
      </c>
      <c r="T54" s="50">
        <f t="shared" si="12"/>
        <v>2543</v>
      </c>
      <c r="U54" s="50"/>
      <c r="V54" s="50"/>
      <c r="W54" s="50">
        <f t="shared" si="13"/>
        <v>75222</v>
      </c>
    </row>
    <row r="55" spans="3:23">
      <c r="C55" s="50" t="s">
        <v>76</v>
      </c>
      <c r="D55" s="50">
        <f>'３．直接・共通費用'!D147</f>
        <v>11491</v>
      </c>
      <c r="E55" s="50">
        <f>'３．直接・共通費用'!E147</f>
        <v>1542</v>
      </c>
      <c r="F55" s="50">
        <f>'３．直接・共通費用'!F147</f>
        <v>51741</v>
      </c>
      <c r="G55" s="50">
        <f>'３．直接・共通費用'!G147</f>
        <v>30452</v>
      </c>
      <c r="H55" s="50">
        <f>'３．直接・共通費用'!H147</f>
        <v>23643</v>
      </c>
      <c r="I55" s="50">
        <f>'３．直接・共通費用'!I147</f>
        <v>516598</v>
      </c>
      <c r="J55" s="50">
        <f>'３．直接・共通費用'!J147</f>
        <v>12493</v>
      </c>
      <c r="K55" s="50">
        <f>'３．直接・共通費用'!K147</f>
        <v>19233</v>
      </c>
      <c r="L55" s="50">
        <f>'３．直接・共通費用'!L147</f>
        <v>106212</v>
      </c>
      <c r="M55" s="50">
        <f>'３．直接・共通費用'!M147</f>
        <v>7716</v>
      </c>
      <c r="N55" s="50">
        <f>'３．直接・共通費用'!N147</f>
        <v>55277</v>
      </c>
      <c r="O55" s="51">
        <f t="shared" si="10"/>
        <v>836398</v>
      </c>
      <c r="P55" s="50">
        <f>IFERROR(INDEX(事業別PL!$C$8:$U$100,MATCH($C55,事業別PL!$B$8:$B$100,0),MATCH(O$3,事業別PL!$C$7:$AE$7,0))-O55,"")</f>
        <v>0</v>
      </c>
      <c r="Q55" s="50">
        <f t="shared" si="11"/>
        <v>82193</v>
      </c>
      <c r="R55" s="50">
        <f>'４．直接事業費内訳'!E35</f>
        <v>7776</v>
      </c>
      <c r="S55" s="50">
        <f t="shared" si="14"/>
        <v>74417</v>
      </c>
      <c r="T55" s="50">
        <f t="shared" si="12"/>
        <v>516598</v>
      </c>
      <c r="U55" s="50"/>
      <c r="V55" s="50"/>
      <c r="W55" s="50">
        <f t="shared" si="13"/>
        <v>591015</v>
      </c>
    </row>
    <row r="56" spans="3:23">
      <c r="C56" s="50" t="s">
        <v>77</v>
      </c>
      <c r="D56" s="50">
        <f>'３．直接・共通費用'!D148</f>
        <v>24759</v>
      </c>
      <c r="E56" s="50">
        <f>'３．直接・共通費用'!E148</f>
        <v>4952</v>
      </c>
      <c r="F56" s="50">
        <f>'３．直接・共通費用'!F148</f>
        <v>54470</v>
      </c>
      <c r="G56" s="50">
        <f>'３．直接・共通費用'!G148</f>
        <v>34663</v>
      </c>
      <c r="H56" s="50">
        <f>'３．直接・共通費用'!H148</f>
        <v>69325</v>
      </c>
      <c r="I56" s="50">
        <f>'３．直接・共通費用'!I148</f>
        <v>4952</v>
      </c>
      <c r="J56" s="50">
        <f>'３．直接・共通費用'!J148</f>
        <v>29711</v>
      </c>
      <c r="K56" s="50">
        <f>'３．直接・共通費用'!K148</f>
        <v>54470</v>
      </c>
      <c r="L56" s="50">
        <f>'３．直接・共通費用'!L148</f>
        <v>113891</v>
      </c>
      <c r="M56" s="50">
        <f>'３．直接・共通費用'!M148</f>
        <v>0</v>
      </c>
      <c r="N56" s="50">
        <f>'３．直接・共通費用'!N148</f>
        <v>103987</v>
      </c>
      <c r="O56" s="51">
        <f t="shared" ref="O56:O76" si="15">SUM(D56:N56)</f>
        <v>495180</v>
      </c>
      <c r="P56" s="50">
        <f>IFERROR(INDEX(事業別PL!$C$8:$U$100,MATCH($C56,事業別PL!$B$8:$B$100,0),MATCH(O$3,事業別PL!$C$7:$AE$7,0))-O56,"")</f>
        <v>0</v>
      </c>
      <c r="Q56" s="50">
        <f t="shared" ref="Q56:Q73" si="16">F56+G56</f>
        <v>89133</v>
      </c>
      <c r="R56" s="50">
        <f>'４．直接事業費内訳'!E36</f>
        <v>0</v>
      </c>
      <c r="S56" s="50">
        <f t="shared" si="14"/>
        <v>89133</v>
      </c>
      <c r="T56" s="50">
        <f t="shared" ref="T56:T73" si="17">I56</f>
        <v>4952</v>
      </c>
      <c r="U56" s="50"/>
      <c r="V56" s="50"/>
      <c r="W56" s="50">
        <f t="shared" si="13"/>
        <v>94085</v>
      </c>
    </row>
    <row r="57" spans="3:23">
      <c r="C57" s="50" t="s">
        <v>78</v>
      </c>
      <c r="D57" s="50">
        <f>'３．直接・共通費用'!D149</f>
        <v>10836</v>
      </c>
      <c r="E57" s="50">
        <f>'３．直接・共通費用'!E149</f>
        <v>2167</v>
      </c>
      <c r="F57" s="50">
        <f>'３．直接・共通費用'!F149</f>
        <v>23840</v>
      </c>
      <c r="G57" s="50">
        <f>'３．直接・共通費用'!G149</f>
        <v>15171</v>
      </c>
      <c r="H57" s="50">
        <f>'３．直接・共通費用'!H149</f>
        <v>30341</v>
      </c>
      <c r="I57" s="50">
        <f>'３．直接・共通費用'!I149</f>
        <v>2167</v>
      </c>
      <c r="J57" s="50">
        <f>'３．直接・共通費用'!J149</f>
        <v>13003</v>
      </c>
      <c r="K57" s="50">
        <f>'３．直接・共通費用'!K149</f>
        <v>79180</v>
      </c>
      <c r="L57" s="50">
        <f>'３．直接・共通費用'!L149</f>
        <v>51206</v>
      </c>
      <c r="M57" s="50">
        <f>'３．直接・共通費用'!M149</f>
        <v>0</v>
      </c>
      <c r="N57" s="50">
        <f>'３．直接・共通費用'!N149</f>
        <v>105922</v>
      </c>
      <c r="O57" s="51">
        <f t="shared" si="15"/>
        <v>333833</v>
      </c>
      <c r="P57" s="50">
        <f>IFERROR(INDEX(事業別PL!$C$8:$U$100,MATCH($C57,事業別PL!$B$8:$B$100,0),MATCH(O$3,事業別PL!$C$7:$AE$7,0))-O57,"")</f>
        <v>0</v>
      </c>
      <c r="Q57" s="50">
        <f t="shared" si="16"/>
        <v>39011</v>
      </c>
      <c r="R57" s="50">
        <f>'４．直接事業費内訳'!E37</f>
        <v>0</v>
      </c>
      <c r="S57" s="50">
        <f t="shared" si="14"/>
        <v>39011</v>
      </c>
      <c r="T57" s="50">
        <f t="shared" si="17"/>
        <v>2167</v>
      </c>
      <c r="U57" s="50"/>
      <c r="V57" s="50"/>
      <c r="W57" s="50">
        <f t="shared" si="13"/>
        <v>41178</v>
      </c>
    </row>
    <row r="58" spans="3:23">
      <c r="C58" s="50" t="s">
        <v>79</v>
      </c>
      <c r="D58" s="50">
        <f>'３．直接・共通費用'!D150</f>
        <v>35226</v>
      </c>
      <c r="E58" s="50">
        <f>'３．直接・共通費用'!E150</f>
        <v>7045</v>
      </c>
      <c r="F58" s="50">
        <f>'３．直接・共通費用'!F150</f>
        <v>343548</v>
      </c>
      <c r="G58" s="50">
        <f>'３．直接・共通費用'!G150</f>
        <v>49316</v>
      </c>
      <c r="H58" s="50">
        <f>'３．直接・共通費用'!H150</f>
        <v>1247103</v>
      </c>
      <c r="I58" s="50">
        <f>'３．直接・共通費用'!I150</f>
        <v>7045</v>
      </c>
      <c r="J58" s="50">
        <f>'３．直接・共通費用'!J150</f>
        <v>42271</v>
      </c>
      <c r="K58" s="50">
        <f>'３．直接・共通費用'!K150</f>
        <v>77496</v>
      </c>
      <c r="L58" s="50">
        <f>'３．直接・共通費用'!L150</f>
        <v>330269</v>
      </c>
      <c r="M58" s="50">
        <f>'３．直接・共通費用'!M150</f>
        <v>92146</v>
      </c>
      <c r="N58" s="50">
        <f>'３．直接・共通費用'!N150</f>
        <v>377424</v>
      </c>
      <c r="O58" s="51">
        <f t="shared" si="15"/>
        <v>2608889</v>
      </c>
      <c r="P58" s="50">
        <f>IFERROR(INDEX(事業別PL!$C$8:$U$100,MATCH($C58,事業別PL!$B$8:$B$100,0),MATCH(O$3,事業別PL!$C$7:$AE$7,0))-O58,"")</f>
        <v>0</v>
      </c>
      <c r="Q58" s="50">
        <f t="shared" si="16"/>
        <v>392864</v>
      </c>
      <c r="R58" s="50">
        <f>'４．直接事業費内訳'!E38</f>
        <v>0</v>
      </c>
      <c r="S58" s="50">
        <f t="shared" si="14"/>
        <v>392864</v>
      </c>
      <c r="T58" s="50">
        <f t="shared" si="17"/>
        <v>7045</v>
      </c>
      <c r="U58" s="50"/>
      <c r="V58" s="50"/>
      <c r="W58" s="50">
        <f t="shared" si="13"/>
        <v>399909</v>
      </c>
    </row>
    <row r="59" spans="3:23">
      <c r="C59" s="50" t="s">
        <v>80</v>
      </c>
      <c r="D59" s="50">
        <f>'３．直接・共通費用'!D151</f>
        <v>216553</v>
      </c>
      <c r="E59" s="50">
        <f>'３．直接・共通費用'!E151</f>
        <v>43311</v>
      </c>
      <c r="F59" s="50">
        <f>'３．直接・共通費用'!F151</f>
        <v>476416</v>
      </c>
      <c r="G59" s="50">
        <f>'３．直接・共通費用'!G151</f>
        <v>303174</v>
      </c>
      <c r="H59" s="50">
        <f>'３．直接・共通費用'!H151</f>
        <v>606348</v>
      </c>
      <c r="I59" s="50">
        <f>'３．直接・共通費用'!I151</f>
        <v>43311</v>
      </c>
      <c r="J59" s="50">
        <f>'３．直接・共通費用'!J151</f>
        <v>259863</v>
      </c>
      <c r="K59" s="50">
        <f>'３．直接・共通費用'!K151</f>
        <v>476416</v>
      </c>
      <c r="L59" s="50">
        <f>'３．直接・共通費用'!L151</f>
        <v>996143</v>
      </c>
      <c r="M59" s="50">
        <f>'３．直接・共通費用'!M151</f>
        <v>0</v>
      </c>
      <c r="N59" s="50">
        <f>'３．直接・共通費用'!N151</f>
        <v>909523</v>
      </c>
      <c r="O59" s="51">
        <f t="shared" si="15"/>
        <v>4331058</v>
      </c>
      <c r="P59" s="50">
        <f>IFERROR(INDEX(事業別PL!$C$8:$U$100,MATCH($C59,事業別PL!$B$8:$B$100,0),MATCH(O$3,事業別PL!$C$7:$AE$7,0))-O59,"")</f>
        <v>0</v>
      </c>
      <c r="Q59" s="50">
        <f t="shared" si="16"/>
        <v>779590</v>
      </c>
      <c r="R59" s="50">
        <f>'４．直接事業費内訳'!E39</f>
        <v>0</v>
      </c>
      <c r="S59" s="50">
        <f t="shared" si="14"/>
        <v>779590</v>
      </c>
      <c r="T59" s="50">
        <f t="shared" si="17"/>
        <v>43311</v>
      </c>
      <c r="U59" s="50"/>
      <c r="V59" s="50"/>
      <c r="W59" s="50">
        <f t="shared" si="13"/>
        <v>822901</v>
      </c>
    </row>
    <row r="60" spans="3:23">
      <c r="C60" s="50" t="s">
        <v>81</v>
      </c>
      <c r="D60" s="50">
        <f>'３．直接・共通費用'!D152</f>
        <v>12072</v>
      </c>
      <c r="E60" s="50">
        <f>'３．直接・共通費用'!E152</f>
        <v>2414</v>
      </c>
      <c r="F60" s="50">
        <f>'３．直接・共通費用'!F152</f>
        <v>26558</v>
      </c>
      <c r="G60" s="50">
        <f>'３．直接・共通費用'!G152</f>
        <v>16901</v>
      </c>
      <c r="H60" s="50">
        <f>'３．直接・共通費用'!H152</f>
        <v>33802</v>
      </c>
      <c r="I60" s="50">
        <f>'３．直接・共通費用'!I152</f>
        <v>2414</v>
      </c>
      <c r="J60" s="50">
        <f>'３．直接・共通費用'!J152</f>
        <v>14486</v>
      </c>
      <c r="K60" s="50">
        <f>'３．直接・共通費用'!K152</f>
        <v>26558</v>
      </c>
      <c r="L60" s="50">
        <f>'３．直接・共通費用'!L152</f>
        <v>55531</v>
      </c>
      <c r="M60" s="50">
        <f>'３．直接・共通費用'!M152</f>
        <v>0</v>
      </c>
      <c r="N60" s="50">
        <f>'３．直接・共通費用'!N152</f>
        <v>50704</v>
      </c>
      <c r="O60" s="51">
        <f t="shared" si="15"/>
        <v>241440</v>
      </c>
      <c r="P60" s="50">
        <f>IFERROR(INDEX(事業別PL!$C$8:$U$100,MATCH($C60,事業別PL!$B$8:$B$100,0),MATCH(O$3,事業別PL!$C$7:$AE$7,0))-O60,"")</f>
        <v>0</v>
      </c>
      <c r="Q60" s="50">
        <f t="shared" si="16"/>
        <v>43459</v>
      </c>
      <c r="R60" s="50">
        <f>'４．直接事業費内訳'!E40</f>
        <v>0</v>
      </c>
      <c r="S60" s="50">
        <f t="shared" si="14"/>
        <v>43459</v>
      </c>
      <c r="T60" s="50">
        <f t="shared" si="17"/>
        <v>2414</v>
      </c>
      <c r="U60" s="50"/>
      <c r="V60" s="50"/>
      <c r="W60" s="50">
        <f t="shared" si="13"/>
        <v>45873</v>
      </c>
    </row>
    <row r="61" spans="3:23">
      <c r="C61" s="53" t="s">
        <v>82</v>
      </c>
      <c r="D61" s="50">
        <f>'３．直接・共通費用'!D153</f>
        <v>0</v>
      </c>
      <c r="E61" s="50">
        <f>'３．直接・共通費用'!E153</f>
        <v>0</v>
      </c>
      <c r="F61" s="50">
        <f>'３．直接・共通費用'!F153</f>
        <v>0</v>
      </c>
      <c r="G61" s="50">
        <f>'３．直接・共通費用'!G153</f>
        <v>0</v>
      </c>
      <c r="H61" s="50">
        <f>'３．直接・共通費用'!H153</f>
        <v>0</v>
      </c>
      <c r="I61" s="50">
        <f>'３．直接・共通費用'!I153</f>
        <v>0</v>
      </c>
      <c r="J61" s="50">
        <f>'３．直接・共通費用'!J153</f>
        <v>0</v>
      </c>
      <c r="K61" s="50">
        <f>'３．直接・共通費用'!K153</f>
        <v>0</v>
      </c>
      <c r="L61" s="50">
        <f>'３．直接・共通費用'!L153</f>
        <v>0</v>
      </c>
      <c r="M61" s="50">
        <f>'３．直接・共通費用'!M153</f>
        <v>0</v>
      </c>
      <c r="N61" s="50">
        <f>'３．直接・共通費用'!N153</f>
        <v>0</v>
      </c>
      <c r="O61" s="51">
        <f t="shared" si="15"/>
        <v>0</v>
      </c>
      <c r="P61" s="50">
        <f>IFERROR(INDEX(事業別PL!$C$8:$U$100,MATCH($C61,事業別PL!$B$8:$B$100,0),MATCH(O$3,事業別PL!$C$7:$AE$7,0))-O61,"")</f>
        <v>0</v>
      </c>
      <c r="Q61" s="50">
        <f t="shared" si="16"/>
        <v>0</v>
      </c>
      <c r="R61" s="50">
        <f>'４．直接事業費内訳'!E41</f>
        <v>0</v>
      </c>
      <c r="S61" s="50">
        <f t="shared" si="14"/>
        <v>0</v>
      </c>
      <c r="T61" s="50">
        <f t="shared" si="17"/>
        <v>0</v>
      </c>
      <c r="U61" s="50"/>
      <c r="V61" s="50"/>
      <c r="W61" s="50">
        <f t="shared" si="13"/>
        <v>0</v>
      </c>
    </row>
    <row r="62" spans="3:23">
      <c r="C62" s="50" t="s">
        <v>83</v>
      </c>
      <c r="D62" s="50">
        <f>'３．直接・共通費用'!D154</f>
        <v>65926</v>
      </c>
      <c r="E62" s="50">
        <f>'３．直接・共通費用'!E154</f>
        <v>13185</v>
      </c>
      <c r="F62" s="50">
        <f>'３．直接・共通費用'!F154</f>
        <v>145037</v>
      </c>
      <c r="G62" s="50">
        <f>'３．直接・共通費用'!G154</f>
        <v>92297</v>
      </c>
      <c r="H62" s="50">
        <f>'３．直接・共通費用'!H154</f>
        <v>184593</v>
      </c>
      <c r="I62" s="50">
        <f>'３．直接・共通費用'!I154</f>
        <v>13185</v>
      </c>
      <c r="J62" s="50">
        <f>'３．直接・共通費用'!J154</f>
        <v>79111</v>
      </c>
      <c r="K62" s="50">
        <f>'３．直接・共通費用'!K154</f>
        <v>145037</v>
      </c>
      <c r="L62" s="50">
        <f>'３．直接・共通費用'!L154</f>
        <v>303260</v>
      </c>
      <c r="M62" s="50">
        <f>'３．直接・共通費用'!M154</f>
        <v>0</v>
      </c>
      <c r="N62" s="50">
        <f>'３．直接・共通費用'!N154</f>
        <v>276891</v>
      </c>
      <c r="O62" s="51">
        <f t="shared" si="15"/>
        <v>1318522</v>
      </c>
      <c r="P62" s="50">
        <f>IFERROR(INDEX(事業別PL!$C$8:$U$100,MATCH($C62,事業別PL!$B$8:$B$100,0),MATCH(O$3,事業別PL!$C$7:$AE$7,0))-O62,"")</f>
        <v>0</v>
      </c>
      <c r="Q62" s="50">
        <f t="shared" si="16"/>
        <v>237334</v>
      </c>
      <c r="R62" s="50">
        <f>'４．直接事業費内訳'!E42</f>
        <v>0</v>
      </c>
      <c r="S62" s="50">
        <f t="shared" si="14"/>
        <v>237334</v>
      </c>
      <c r="T62" s="50">
        <f t="shared" si="17"/>
        <v>13185</v>
      </c>
      <c r="U62" s="50"/>
      <c r="V62" s="50"/>
      <c r="W62" s="50">
        <f t="shared" si="13"/>
        <v>250519</v>
      </c>
    </row>
    <row r="63" spans="3:23">
      <c r="C63" s="50" t="s">
        <v>84</v>
      </c>
      <c r="D63" s="50">
        <f>'３．直接・共通費用'!D155</f>
        <v>46281</v>
      </c>
      <c r="E63" s="50">
        <f>'３．直接・共通費用'!E155</f>
        <v>9256</v>
      </c>
      <c r="F63" s="50">
        <f>'３．直接・共通費用'!F155</f>
        <v>122600</v>
      </c>
      <c r="G63" s="50">
        <f>'３．直接・共通費用'!G155</f>
        <v>66953</v>
      </c>
      <c r="H63" s="50">
        <f>'３．直接・共通費用'!H155</f>
        <v>129587</v>
      </c>
      <c r="I63" s="50">
        <f>'３．直接・共通費用'!I155</f>
        <v>9256</v>
      </c>
      <c r="J63" s="50">
        <f>'３．直接・共通費用'!J155</f>
        <v>62449</v>
      </c>
      <c r="K63" s="50">
        <f>'３．直接・共通費用'!K155</f>
        <v>101818</v>
      </c>
      <c r="L63" s="50">
        <f>'３．直接・共通費用'!L155</f>
        <v>508209</v>
      </c>
      <c r="M63" s="50">
        <f>'３．直接・共通費用'!M155</f>
        <v>1080</v>
      </c>
      <c r="N63" s="50">
        <f>'３．直接・共通費用'!N155</f>
        <v>206262</v>
      </c>
      <c r="O63" s="51">
        <f t="shared" si="15"/>
        <v>1263751</v>
      </c>
      <c r="P63" s="50">
        <f>IFERROR(INDEX(事業別PL!$C$8:$U$100,MATCH($C63,事業別PL!$B$8:$B$100,0),MATCH(O$3,事業別PL!$C$7:$AE$7,0))-O63,"")</f>
        <v>0</v>
      </c>
      <c r="Q63" s="50">
        <f t="shared" si="16"/>
        <v>189553</v>
      </c>
      <c r="R63" s="50">
        <f>'４．直接事業費内訳'!E43</f>
        <v>1080</v>
      </c>
      <c r="S63" s="50">
        <f t="shared" si="14"/>
        <v>188473</v>
      </c>
      <c r="T63" s="50">
        <f t="shared" si="17"/>
        <v>9256</v>
      </c>
      <c r="U63" s="50"/>
      <c r="V63" s="50"/>
      <c r="W63" s="50">
        <f t="shared" si="13"/>
        <v>197729</v>
      </c>
    </row>
    <row r="64" spans="3:23">
      <c r="C64" s="50" t="s">
        <v>85</v>
      </c>
      <c r="D64" s="50">
        <f>'３．直接・共通費用'!D156</f>
        <v>3773</v>
      </c>
      <c r="E64" s="50">
        <f>'３．直接・共通費用'!E156</f>
        <v>755</v>
      </c>
      <c r="F64" s="50">
        <f>'３．直接・共通費用'!F156</f>
        <v>8300</v>
      </c>
      <c r="G64" s="50">
        <f>'３．直接・共通費用'!G156</f>
        <v>5282</v>
      </c>
      <c r="H64" s="50">
        <f>'３．直接・共通費用'!H156</f>
        <v>10563</v>
      </c>
      <c r="I64" s="50">
        <f>'３．直接・共通費用'!I156</f>
        <v>755</v>
      </c>
      <c r="J64" s="50">
        <f>'３．直接・共通費用'!J156</f>
        <v>4527</v>
      </c>
      <c r="K64" s="50">
        <f>'３．直接・共通費用'!K156</f>
        <v>8300</v>
      </c>
      <c r="L64" s="50">
        <f>'３．直接・共通費用'!L156</f>
        <v>81410</v>
      </c>
      <c r="M64" s="50">
        <f>'３．直接・共通費用'!M156</f>
        <v>0</v>
      </c>
      <c r="N64" s="50">
        <f>'３．直接・共通費用'!N156</f>
        <v>15843</v>
      </c>
      <c r="O64" s="51">
        <f t="shared" si="15"/>
        <v>139508</v>
      </c>
      <c r="P64" s="50">
        <f>IFERROR(INDEX(事業別PL!$C$8:$U$100,MATCH($C64,事業別PL!$B$8:$B$100,0),MATCH(O$3,事業別PL!$C$7:$AE$7,0))-O64,"")</f>
        <v>0</v>
      </c>
      <c r="Q64" s="50">
        <f t="shared" si="16"/>
        <v>13582</v>
      </c>
      <c r="R64" s="50">
        <f>'４．直接事業費内訳'!E44</f>
        <v>0</v>
      </c>
      <c r="S64" s="50">
        <f t="shared" si="14"/>
        <v>13582</v>
      </c>
      <c r="T64" s="50">
        <f t="shared" si="17"/>
        <v>755</v>
      </c>
      <c r="U64" s="50"/>
      <c r="V64" s="50"/>
      <c r="W64" s="50">
        <f t="shared" si="13"/>
        <v>14337</v>
      </c>
    </row>
    <row r="65" spans="3:23">
      <c r="C65" s="50" t="s">
        <v>86</v>
      </c>
      <c r="D65" s="50">
        <f>'３．直接・共通費用'!D157</f>
        <v>0</v>
      </c>
      <c r="E65" s="50">
        <f>'３．直接・共通費用'!E157</f>
        <v>0</v>
      </c>
      <c r="F65" s="50">
        <f>'３．直接・共通費用'!F157</f>
        <v>0</v>
      </c>
      <c r="G65" s="50">
        <f>'３．直接・共通費用'!G157</f>
        <v>7386</v>
      </c>
      <c r="H65" s="50">
        <f>'３．直接・共通費用'!H157</f>
        <v>0</v>
      </c>
      <c r="I65" s="50">
        <f>'３．直接・共通費用'!I157</f>
        <v>0</v>
      </c>
      <c r="J65" s="50">
        <f>'３．直接・共通費用'!J157</f>
        <v>0</v>
      </c>
      <c r="K65" s="50">
        <f>'３．直接・共通費用'!K157</f>
        <v>0</v>
      </c>
      <c r="L65" s="50">
        <f>'３．直接・共通費用'!L157</f>
        <v>3240</v>
      </c>
      <c r="M65" s="50">
        <f>'３．直接・共通費用'!M157</f>
        <v>0</v>
      </c>
      <c r="N65" s="50">
        <f>'３．直接・共通費用'!N157</f>
        <v>56652</v>
      </c>
      <c r="O65" s="51">
        <f t="shared" si="15"/>
        <v>67278</v>
      </c>
      <c r="P65" s="50">
        <f>IFERROR(INDEX(事業別PL!$C$8:$U$100,MATCH($C65,事業別PL!$B$8:$B$100,0),MATCH(O$3,事業別PL!$C$7:$AE$7,0))-O65,"")</f>
        <v>0</v>
      </c>
      <c r="Q65" s="50">
        <f t="shared" si="16"/>
        <v>7386</v>
      </c>
      <c r="R65" s="50">
        <f>'４．直接事業費内訳'!E45</f>
        <v>0</v>
      </c>
      <c r="S65" s="50">
        <f t="shared" si="14"/>
        <v>7386</v>
      </c>
      <c r="T65" s="50">
        <f t="shared" si="17"/>
        <v>0</v>
      </c>
      <c r="U65" s="50"/>
      <c r="V65" s="50"/>
      <c r="W65" s="50">
        <f t="shared" si="13"/>
        <v>7386</v>
      </c>
    </row>
    <row r="66" spans="3:23">
      <c r="C66" s="50" t="s">
        <v>87</v>
      </c>
      <c r="D66" s="50">
        <f>'３．直接・共通費用'!D158</f>
        <v>0</v>
      </c>
      <c r="E66" s="50">
        <f>'３．直接・共通費用'!E158</f>
        <v>0</v>
      </c>
      <c r="F66" s="50">
        <f>'３．直接・共通費用'!F158</f>
        <v>56861</v>
      </c>
      <c r="G66" s="50">
        <f>'３．直接・共通費用'!G158</f>
        <v>0</v>
      </c>
      <c r="H66" s="50">
        <f>'３．直接・共通費用'!H158</f>
        <v>16246</v>
      </c>
      <c r="I66" s="50">
        <f>'３．直接・共通費用'!I158</f>
        <v>40615</v>
      </c>
      <c r="J66" s="50">
        <f>'３．直接・共通費用'!J158</f>
        <v>16246</v>
      </c>
      <c r="K66" s="50">
        <f>'３．直接・共通費用'!K158</f>
        <v>0</v>
      </c>
      <c r="L66" s="50">
        <f>'３．直接・共通費用'!L158</f>
        <v>625871</v>
      </c>
      <c r="M66" s="50">
        <f>'３．直接・共通費用'!M158</f>
        <v>0</v>
      </c>
      <c r="N66" s="50">
        <f>'３．直接・共通費用'!N158</f>
        <v>100276</v>
      </c>
      <c r="O66" s="51">
        <f t="shared" si="15"/>
        <v>856115</v>
      </c>
      <c r="P66" s="50">
        <f>IFERROR(INDEX(事業別PL!$C$8:$U$100,MATCH($C66,事業別PL!$B$8:$B$100,0),MATCH(O$3,事業別PL!$C$7:$AE$7,0))-O66,"")</f>
        <v>0</v>
      </c>
      <c r="Q66" s="50">
        <f t="shared" si="16"/>
        <v>56861</v>
      </c>
      <c r="R66" s="50">
        <f>'４．直接事業費内訳'!E46</f>
        <v>0</v>
      </c>
      <c r="S66" s="50">
        <f t="shared" si="14"/>
        <v>56861</v>
      </c>
      <c r="T66" s="50">
        <f t="shared" si="17"/>
        <v>40615</v>
      </c>
      <c r="U66" s="50"/>
      <c r="V66" s="50"/>
      <c r="W66" s="50">
        <f t="shared" si="13"/>
        <v>97476</v>
      </c>
    </row>
    <row r="67" spans="3:23">
      <c r="C67" s="50" t="s">
        <v>88</v>
      </c>
      <c r="D67" s="50">
        <f>'３．直接・共通費用'!D159</f>
        <v>0</v>
      </c>
      <c r="E67" s="50">
        <f>'３．直接・共通費用'!E159</f>
        <v>0</v>
      </c>
      <c r="F67" s="50">
        <f>'３．直接・共通費用'!F159</f>
        <v>0</v>
      </c>
      <c r="G67" s="50">
        <f>'３．直接・共通費用'!G159</f>
        <v>0</v>
      </c>
      <c r="H67" s="50">
        <f>'３．直接・共通費用'!H159</f>
        <v>0</v>
      </c>
      <c r="I67" s="50">
        <f>'３．直接・共通費用'!I159</f>
        <v>0</v>
      </c>
      <c r="J67" s="50">
        <f>'３．直接・共通費用'!J159</f>
        <v>0</v>
      </c>
      <c r="K67" s="50">
        <f>'３．直接・共通費用'!K159</f>
        <v>0</v>
      </c>
      <c r="L67" s="50">
        <f>'３．直接・共通費用'!L159</f>
        <v>0</v>
      </c>
      <c r="M67" s="50">
        <f>'３．直接・共通費用'!M159</f>
        <v>2160000</v>
      </c>
      <c r="N67" s="50">
        <f>'３．直接・共通費用'!N159</f>
        <v>1484784</v>
      </c>
      <c r="O67" s="51">
        <f t="shared" si="15"/>
        <v>3644784</v>
      </c>
      <c r="P67" s="50">
        <f>IFERROR(INDEX(事業別PL!$C$8:$U$100,MATCH($C67,事業別PL!$B$8:$B$100,0),MATCH(O$3,事業別PL!$C$7:$AE$7,0))-O67,"")</f>
        <v>0</v>
      </c>
      <c r="Q67" s="50">
        <f t="shared" si="16"/>
        <v>0</v>
      </c>
      <c r="R67" s="50">
        <f>'４．直接事業費内訳'!E47</f>
        <v>0</v>
      </c>
      <c r="S67" s="50">
        <f t="shared" si="14"/>
        <v>0</v>
      </c>
      <c r="T67" s="50">
        <f t="shared" si="17"/>
        <v>0</v>
      </c>
      <c r="U67" s="50"/>
      <c r="V67" s="50"/>
      <c r="W67" s="50">
        <f t="shared" si="13"/>
        <v>0</v>
      </c>
    </row>
    <row r="68" spans="3:23">
      <c r="C68" s="53" t="s">
        <v>89</v>
      </c>
      <c r="D68" s="50">
        <f>'３．直接・共通費用'!D160</f>
        <v>0</v>
      </c>
      <c r="E68" s="50">
        <f>'３．直接・共通費用'!E160</f>
        <v>0</v>
      </c>
      <c r="F68" s="50">
        <f>'３．直接・共通費用'!F160</f>
        <v>0</v>
      </c>
      <c r="G68" s="50">
        <f>'３．直接・共通費用'!G160</f>
        <v>0</v>
      </c>
      <c r="H68" s="50">
        <f>'３．直接・共通費用'!H160</f>
        <v>0</v>
      </c>
      <c r="I68" s="50">
        <f>'３．直接・共通費用'!I160</f>
        <v>0</v>
      </c>
      <c r="J68" s="50">
        <f>'３．直接・共通費用'!J160</f>
        <v>0</v>
      </c>
      <c r="K68" s="50">
        <f>'３．直接・共通費用'!K160</f>
        <v>0</v>
      </c>
      <c r="L68" s="50">
        <f>'３．直接・共通費用'!L160</f>
        <v>0</v>
      </c>
      <c r="M68" s="50">
        <f>'３．直接・共通費用'!M160</f>
        <v>0</v>
      </c>
      <c r="N68" s="50">
        <f>'３．直接・共通費用'!N160</f>
        <v>0</v>
      </c>
      <c r="O68" s="51">
        <f t="shared" si="15"/>
        <v>0</v>
      </c>
      <c r="P68" s="50" t="str">
        <f>IFERROR(INDEX(事業別PL!$C$8:$U$100,MATCH($C68,事業別PL!$B$8:$B$100,0),MATCH(O$3,事業別PL!$C$7:$AE$7,0))-O68,"")</f>
        <v/>
      </c>
      <c r="Q68" s="50">
        <f t="shared" si="16"/>
        <v>0</v>
      </c>
      <c r="R68" s="50" t="str">
        <f>'４．直接事業費内訳'!E48</f>
        <v/>
      </c>
      <c r="S68" s="50" t="str">
        <f t="shared" si="14"/>
        <v/>
      </c>
      <c r="T68" s="50">
        <f t="shared" si="17"/>
        <v>0</v>
      </c>
      <c r="U68" s="50"/>
      <c r="V68" s="50"/>
      <c r="W68" s="50">
        <f t="shared" si="13"/>
        <v>0</v>
      </c>
    </row>
    <row r="69" spans="3:23">
      <c r="C69" s="53" t="s">
        <v>90</v>
      </c>
      <c r="D69" s="50">
        <f>'３．直接・共通費用'!D161</f>
        <v>0</v>
      </c>
      <c r="E69" s="50">
        <f>'３．直接・共通費用'!E161</f>
        <v>0</v>
      </c>
      <c r="F69" s="50">
        <f>'３．直接・共通費用'!F161</f>
        <v>0</v>
      </c>
      <c r="G69" s="50">
        <f>'３．直接・共通費用'!G161</f>
        <v>0</v>
      </c>
      <c r="H69" s="50">
        <f>'３．直接・共通費用'!H161</f>
        <v>0</v>
      </c>
      <c r="I69" s="50">
        <f>'３．直接・共通費用'!I161</f>
        <v>0</v>
      </c>
      <c r="J69" s="50">
        <f>'３．直接・共通費用'!J161</f>
        <v>0</v>
      </c>
      <c r="K69" s="50">
        <f>'３．直接・共通費用'!K161</f>
        <v>0</v>
      </c>
      <c r="L69" s="50">
        <f>'３．直接・共通費用'!L161</f>
        <v>0</v>
      </c>
      <c r="M69" s="50">
        <f>'３．直接・共通費用'!M161</f>
        <v>0</v>
      </c>
      <c r="N69" s="50">
        <f>'３．直接・共通費用'!N161</f>
        <v>0</v>
      </c>
      <c r="O69" s="51">
        <f t="shared" si="15"/>
        <v>0</v>
      </c>
      <c r="P69" s="50" t="str">
        <f>IFERROR(INDEX(事業別PL!$C$8:$U$100,MATCH($C69,事業別PL!$B$8:$B$100,0),MATCH(O$3,事業別PL!$C$7:$AE$7,0))-O69,"")</f>
        <v/>
      </c>
      <c r="Q69" s="50">
        <f t="shared" si="16"/>
        <v>0</v>
      </c>
      <c r="R69" s="50" t="str">
        <f>'４．直接事業費内訳'!E49</f>
        <v/>
      </c>
      <c r="S69" s="50" t="str">
        <f t="shared" si="14"/>
        <v/>
      </c>
      <c r="T69" s="50">
        <f t="shared" si="17"/>
        <v>0</v>
      </c>
      <c r="U69" s="50"/>
      <c r="V69" s="50"/>
      <c r="W69" s="50">
        <f t="shared" si="13"/>
        <v>0</v>
      </c>
    </row>
    <row r="70" spans="3:23">
      <c r="C70" s="53" t="s">
        <v>91</v>
      </c>
      <c r="D70" s="50">
        <f>'３．直接・共通費用'!D162</f>
        <v>0</v>
      </c>
      <c r="E70" s="50">
        <f>'３．直接・共通費用'!E162</f>
        <v>0</v>
      </c>
      <c r="F70" s="50">
        <f>'３．直接・共通費用'!F162</f>
        <v>0</v>
      </c>
      <c r="G70" s="50">
        <f>'３．直接・共通費用'!G162</f>
        <v>0</v>
      </c>
      <c r="H70" s="50">
        <f>'３．直接・共通費用'!H162</f>
        <v>0</v>
      </c>
      <c r="I70" s="50">
        <f>'３．直接・共通費用'!I162</f>
        <v>0</v>
      </c>
      <c r="J70" s="50">
        <f>'３．直接・共通費用'!J162</f>
        <v>0</v>
      </c>
      <c r="K70" s="50">
        <f>'３．直接・共通費用'!K162</f>
        <v>0</v>
      </c>
      <c r="L70" s="50">
        <f>'３．直接・共通費用'!L162</f>
        <v>0</v>
      </c>
      <c r="M70" s="50">
        <f>'３．直接・共通費用'!M162</f>
        <v>0</v>
      </c>
      <c r="N70" s="50">
        <f>'３．直接・共通費用'!N162</f>
        <v>0</v>
      </c>
      <c r="O70" s="51">
        <f t="shared" si="15"/>
        <v>0</v>
      </c>
      <c r="P70" s="50">
        <f>IFERROR(INDEX(事業別PL!$C$8:$U$100,MATCH($C70,事業別PL!$B$8:$B$100,0),MATCH(O$3,事業別PL!$C$7:$AE$7,0))-O70,"")</f>
        <v>0</v>
      </c>
      <c r="Q70" s="50">
        <f t="shared" si="16"/>
        <v>0</v>
      </c>
      <c r="R70" s="50">
        <f>'４．直接事業費内訳'!E50</f>
        <v>0</v>
      </c>
      <c r="S70" s="50">
        <f t="shared" si="14"/>
        <v>0</v>
      </c>
      <c r="T70" s="50">
        <f t="shared" si="17"/>
        <v>0</v>
      </c>
      <c r="U70" s="50"/>
      <c r="V70" s="50"/>
      <c r="W70" s="50">
        <f t="shared" si="13"/>
        <v>0</v>
      </c>
    </row>
    <row r="71" spans="3:23" ht="14.25" customHeight="1">
      <c r="C71" s="50" t="s">
        <v>92</v>
      </c>
      <c r="D71" s="50">
        <f>'３．直接・共通費用'!D163</f>
        <v>0</v>
      </c>
      <c r="E71" s="50">
        <f>'３．直接・共通費用'!E163</f>
        <v>0</v>
      </c>
      <c r="F71" s="50">
        <f>'３．直接・共通費用'!F163</f>
        <v>0</v>
      </c>
      <c r="G71" s="50">
        <f>'３．直接・共通費用'!G163</f>
        <v>0</v>
      </c>
      <c r="H71" s="50">
        <f>'３．直接・共通費用'!H163</f>
        <v>0</v>
      </c>
      <c r="I71" s="50">
        <f>'３．直接・共通費用'!I163</f>
        <v>0</v>
      </c>
      <c r="J71" s="50">
        <f>'３．直接・共通費用'!J163</f>
        <v>0</v>
      </c>
      <c r="K71" s="50">
        <f>'３．直接・共通費用'!K163</f>
        <v>0</v>
      </c>
      <c r="L71" s="50">
        <f>'３．直接・共通費用'!L163</f>
        <v>0</v>
      </c>
      <c r="M71" s="50">
        <f>'３．直接・共通費用'!M163</f>
        <v>0</v>
      </c>
      <c r="N71" s="50">
        <f>'３．直接・共通費用'!N163</f>
        <v>202000</v>
      </c>
      <c r="O71" s="51">
        <f t="shared" si="15"/>
        <v>202000</v>
      </c>
      <c r="P71" s="50">
        <f>IFERROR(INDEX(事業別PL!$C$8:$U$100,MATCH($C71,事業別PL!$B$8:$B$100,0),MATCH(O$3,事業別PL!$C$7:$AE$7,0))-O71,"")</f>
        <v>0</v>
      </c>
      <c r="Q71" s="50">
        <f t="shared" si="16"/>
        <v>0</v>
      </c>
      <c r="R71" s="50">
        <f>'４．直接事業費内訳'!E51</f>
        <v>0</v>
      </c>
      <c r="S71" s="50">
        <f t="shared" si="14"/>
        <v>0</v>
      </c>
      <c r="T71" s="50">
        <f t="shared" si="17"/>
        <v>0</v>
      </c>
      <c r="U71" s="50"/>
      <c r="V71" s="50"/>
      <c r="W71" s="50">
        <f t="shared" si="13"/>
        <v>0</v>
      </c>
    </row>
    <row r="72" spans="3:23" ht="14.25" customHeight="1">
      <c r="C72" s="53" t="s">
        <v>122</v>
      </c>
      <c r="D72" s="50">
        <f>'３．直接・共通費用'!D164</f>
        <v>0</v>
      </c>
      <c r="E72" s="50">
        <f>'３．直接・共通費用'!E164</f>
        <v>0</v>
      </c>
      <c r="F72" s="50">
        <f>'３．直接・共通費用'!F164</f>
        <v>0</v>
      </c>
      <c r="G72" s="50">
        <f>'３．直接・共通費用'!G164</f>
        <v>0</v>
      </c>
      <c r="H72" s="50">
        <f>'３．直接・共通費用'!H164</f>
        <v>0</v>
      </c>
      <c r="I72" s="50">
        <f>'３．直接・共通費用'!I164</f>
        <v>0</v>
      </c>
      <c r="J72" s="50">
        <f>'３．直接・共通費用'!J164</f>
        <v>0</v>
      </c>
      <c r="K72" s="50">
        <f>'３．直接・共通費用'!K164</f>
        <v>0</v>
      </c>
      <c r="L72" s="50">
        <f>'３．直接・共通費用'!L164</f>
        <v>0</v>
      </c>
      <c r="M72" s="50">
        <f>'３．直接・共通費用'!M164</f>
        <v>0</v>
      </c>
      <c r="N72" s="50">
        <f>'３．直接・共通費用'!N164</f>
        <v>0</v>
      </c>
      <c r="O72" s="51">
        <f t="shared" si="15"/>
        <v>0</v>
      </c>
      <c r="P72" s="50" t="str">
        <f>IFERROR(INDEX(事業別PL!$C$8:$U$100,MATCH($C72,事業別PL!$B$8:$B$100,0),MATCH(O$3,事業別PL!$C$7:$AE$7,0))-O72,"")</f>
        <v/>
      </c>
      <c r="Q72" s="50">
        <f t="shared" si="16"/>
        <v>0</v>
      </c>
      <c r="R72" s="50" t="str">
        <f>'４．直接事業費内訳'!E52</f>
        <v/>
      </c>
      <c r="S72" s="50" t="str">
        <f t="shared" si="14"/>
        <v/>
      </c>
      <c r="T72" s="50">
        <f t="shared" si="17"/>
        <v>0</v>
      </c>
      <c r="U72" s="50"/>
      <c r="V72" s="50"/>
      <c r="W72" s="50">
        <f t="shared" si="13"/>
        <v>0</v>
      </c>
    </row>
    <row r="73" spans="3:23" ht="14.25" customHeight="1" thickBot="1">
      <c r="C73" s="307" t="s">
        <v>93</v>
      </c>
      <c r="D73" s="302">
        <f>'３．直接・共通費用'!D165</f>
        <v>40688</v>
      </c>
      <c r="E73" s="302">
        <f>'３．直接・共通費用'!E165</f>
        <v>17134</v>
      </c>
      <c r="F73" s="302">
        <f>'３．直接・共通費用'!F165</f>
        <v>69674</v>
      </c>
      <c r="G73" s="302">
        <f>'３．直接・共通費用'!G165</f>
        <v>44338</v>
      </c>
      <c r="H73" s="302">
        <f>'３．直接・共通費用'!H165</f>
        <v>108676</v>
      </c>
      <c r="I73" s="302">
        <f>'３．直接・共通費用'!I165</f>
        <v>6334</v>
      </c>
      <c r="J73" s="302">
        <f>'３．直接・共通費用'!J165</f>
        <v>38004</v>
      </c>
      <c r="K73" s="302">
        <f>'３．直接・共通費用'!K165</f>
        <v>69674</v>
      </c>
      <c r="L73" s="302">
        <f>'３．直接・共通費用'!L165</f>
        <v>156644</v>
      </c>
      <c r="M73" s="302">
        <f>'３．直接・共通費用'!M165</f>
        <v>10584</v>
      </c>
      <c r="N73" s="302">
        <f>'３．直接・共通費用'!N165</f>
        <v>367109</v>
      </c>
      <c r="O73" s="304">
        <f t="shared" si="15"/>
        <v>928859</v>
      </c>
      <c r="P73" s="50">
        <f>IFERROR(INDEX(事業別PL!$C$8:$U$100,MATCH($C73,事業別PL!$B$8:$B$100,0),MATCH(O$3,事業別PL!$C$7:$AE$7,0))-O73,"")</f>
        <v>0</v>
      </c>
      <c r="Q73" s="50">
        <f t="shared" si="16"/>
        <v>114012</v>
      </c>
      <c r="R73" s="50">
        <f>'４．直接事業費内訳'!E53</f>
        <v>0</v>
      </c>
      <c r="S73" s="50">
        <f t="shared" si="14"/>
        <v>114012</v>
      </c>
      <c r="T73" s="50">
        <f t="shared" si="17"/>
        <v>6334</v>
      </c>
      <c r="U73" s="50"/>
      <c r="V73" s="50"/>
      <c r="W73" s="50">
        <f t="shared" si="13"/>
        <v>120346</v>
      </c>
    </row>
    <row r="74" spans="3:23" s="43" customFormat="1" ht="16.5" customHeight="1">
      <c r="C74" s="301" t="s">
        <v>94</v>
      </c>
      <c r="D74" s="305">
        <f t="shared" ref="D74:N74" si="18">SUM(D24:D73)</f>
        <v>2029612</v>
      </c>
      <c r="E74" s="305">
        <f t="shared" si="18"/>
        <v>510152</v>
      </c>
      <c r="F74" s="305">
        <f t="shared" si="18"/>
        <v>5650817</v>
      </c>
      <c r="G74" s="305">
        <f t="shared" si="18"/>
        <v>5324063</v>
      </c>
      <c r="H74" s="305">
        <f t="shared" si="18"/>
        <v>6494814</v>
      </c>
      <c r="I74" s="305">
        <f t="shared" si="18"/>
        <v>708485</v>
      </c>
      <c r="J74" s="305">
        <f t="shared" si="18"/>
        <v>1841753</v>
      </c>
      <c r="K74" s="305">
        <f t="shared" ref="K74" si="19">SUM(K24:K73)</f>
        <v>3191589</v>
      </c>
      <c r="L74" s="305">
        <f>SUM(L24:L73)</f>
        <v>20855254</v>
      </c>
      <c r="M74" s="305">
        <f t="shared" si="18"/>
        <v>10412310</v>
      </c>
      <c r="N74" s="305">
        <f t="shared" si="18"/>
        <v>12146784</v>
      </c>
      <c r="O74" s="306">
        <f t="shared" si="15"/>
        <v>69165633</v>
      </c>
      <c r="P74" s="50">
        <f>IFERROR(INDEX(事業別PL!$C$8:$U$100,MATCH($C74,事業別PL!$B$8:$B$100,0),MATCH(O$3,事業別PL!$C$7:$AE$7,0))-O74,"")</f>
        <v>0</v>
      </c>
      <c r="Q74" s="49">
        <f>SUM(Q24:Q73)</f>
        <v>10974880</v>
      </c>
      <c r="R74" s="49">
        <f t="shared" ref="R74:W74" si="20">SUM(R24:R73)</f>
        <v>2056956</v>
      </c>
      <c r="S74" s="49">
        <f t="shared" si="20"/>
        <v>8917924</v>
      </c>
      <c r="T74" s="49">
        <f t="shared" si="20"/>
        <v>708485</v>
      </c>
      <c r="U74" s="49"/>
      <c r="V74" s="49">
        <f t="shared" si="20"/>
        <v>0</v>
      </c>
      <c r="W74" s="49">
        <f t="shared" si="20"/>
        <v>9626409</v>
      </c>
    </row>
    <row r="75" spans="3:23" s="43" customFormat="1" ht="16.5" customHeight="1">
      <c r="C75" s="54" t="s">
        <v>95</v>
      </c>
      <c r="D75" s="49">
        <f t="shared" ref="D75:N75" si="21">D18-D74</f>
        <v>-2029612</v>
      </c>
      <c r="E75" s="49">
        <f t="shared" si="21"/>
        <v>-510152</v>
      </c>
      <c r="F75" s="49">
        <f t="shared" si="21"/>
        <v>-4019877</v>
      </c>
      <c r="G75" s="49">
        <f t="shared" si="21"/>
        <v>-5324063</v>
      </c>
      <c r="H75" s="49">
        <f t="shared" si="21"/>
        <v>-6012814</v>
      </c>
      <c r="I75" s="49">
        <f t="shared" si="21"/>
        <v>453208</v>
      </c>
      <c r="J75" s="49">
        <f t="shared" si="21"/>
        <v>-1315753</v>
      </c>
      <c r="K75" s="49">
        <f t="shared" ref="K75" si="22">K18-K74</f>
        <v>-3004647</v>
      </c>
      <c r="L75" s="49">
        <f>L18-L74</f>
        <v>-2347254</v>
      </c>
      <c r="M75" s="49">
        <f t="shared" si="21"/>
        <v>0</v>
      </c>
      <c r="N75" s="49">
        <f t="shared" si="21"/>
        <v>29684060</v>
      </c>
      <c r="O75" s="51">
        <f t="shared" si="15"/>
        <v>5573096</v>
      </c>
      <c r="Q75" s="49">
        <f>Q18-Q74</f>
        <v>-9343940</v>
      </c>
      <c r="R75" s="49">
        <f t="shared" ref="R75:W75" si="23">R18-R74</f>
        <v>-2056956</v>
      </c>
      <c r="S75" s="49">
        <f t="shared" si="23"/>
        <v>-7286984</v>
      </c>
      <c r="T75" s="49">
        <f t="shared" si="23"/>
        <v>453208</v>
      </c>
      <c r="U75" s="49"/>
      <c r="V75" s="49">
        <f t="shared" si="23"/>
        <v>0</v>
      </c>
      <c r="W75" s="49">
        <f t="shared" si="23"/>
        <v>-6833776</v>
      </c>
    </row>
    <row r="76" spans="3:23" s="43" customFormat="1" ht="16.5" customHeight="1" thickBot="1">
      <c r="C76" s="308" t="s">
        <v>28</v>
      </c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>
        <v>70000</v>
      </c>
      <c r="O76" s="304">
        <f t="shared" si="15"/>
        <v>70000</v>
      </c>
      <c r="Q76" s="41"/>
      <c r="T76" s="45" t="s">
        <v>96</v>
      </c>
      <c r="U76" s="45"/>
      <c r="V76" s="45"/>
      <c r="W76" s="44">
        <f>ROUND(N74/(O74-N74)*W74,0)</f>
        <v>2050724</v>
      </c>
    </row>
    <row r="77" spans="3:23" s="43" customFormat="1" ht="16.5" customHeight="1">
      <c r="C77" s="301" t="s">
        <v>97</v>
      </c>
      <c r="D77" s="305">
        <f>D75-D76</f>
        <v>-2029612</v>
      </c>
      <c r="E77" s="305">
        <f t="shared" ref="E77:O77" si="24">E75-E76</f>
        <v>-510152</v>
      </c>
      <c r="F77" s="305">
        <f t="shared" si="24"/>
        <v>-4019877</v>
      </c>
      <c r="G77" s="305">
        <f t="shared" si="24"/>
        <v>-5324063</v>
      </c>
      <c r="H77" s="305">
        <f t="shared" si="24"/>
        <v>-6012814</v>
      </c>
      <c r="I77" s="305">
        <f t="shared" si="24"/>
        <v>453208</v>
      </c>
      <c r="J77" s="305">
        <f t="shared" si="24"/>
        <v>-1315753</v>
      </c>
      <c r="K77" s="305">
        <f t="shared" ref="K77" si="25">K75-K76</f>
        <v>-3004647</v>
      </c>
      <c r="L77" s="305">
        <f t="shared" ref="L77" si="26">L75-L76</f>
        <v>-2347254</v>
      </c>
      <c r="M77" s="305">
        <f t="shared" si="24"/>
        <v>0</v>
      </c>
      <c r="N77" s="305">
        <f t="shared" si="24"/>
        <v>29614060</v>
      </c>
      <c r="O77" s="305">
        <f t="shared" si="24"/>
        <v>5503096</v>
      </c>
      <c r="Q77" s="41"/>
      <c r="S77" s="57"/>
      <c r="T77" s="58" t="s">
        <v>28</v>
      </c>
      <c r="U77" s="58"/>
      <c r="V77" s="58"/>
      <c r="W77" s="58">
        <f>N76</f>
        <v>70000</v>
      </c>
    </row>
    <row r="78" spans="3:23">
      <c r="C78" s="41" t="s">
        <v>593</v>
      </c>
      <c r="T78" s="45" t="s">
        <v>98</v>
      </c>
      <c r="U78" s="45"/>
      <c r="V78" s="45"/>
      <c r="W78" s="43">
        <f>W75-W76-W77</f>
        <v>-8954500</v>
      </c>
    </row>
    <row r="79" spans="3:23">
      <c r="N79" s="41" t="s">
        <v>352</v>
      </c>
      <c r="O79" s="42">
        <f>SUM(O24:O65,O67:O73)</f>
        <v>68309518</v>
      </c>
      <c r="S79" s="181"/>
      <c r="T79" s="182"/>
      <c r="U79" s="182"/>
      <c r="V79" s="182"/>
      <c r="W79" s="183"/>
    </row>
    <row r="80" spans="3:23">
      <c r="S80" s="181"/>
      <c r="T80" s="184"/>
      <c r="U80" s="184"/>
      <c r="V80" s="184"/>
      <c r="W80" s="181"/>
    </row>
    <row r="81" spans="19:23">
      <c r="S81" s="181"/>
      <c r="T81" s="184"/>
      <c r="U81" s="184"/>
      <c r="V81" s="184"/>
      <c r="W81" s="181"/>
    </row>
  </sheetData>
  <autoFilter ref="C2:W77"/>
  <phoneticPr fontId="4"/>
  <pageMargins left="0.70866141732283472" right="0.31496062992125984" top="0.74803149606299213" bottom="0.35433070866141736" header="0.31496062992125984" footer="0.31496062992125984"/>
  <pageSetup paperSize="8" scale="64" orientation="landscape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72"/>
  <sheetViews>
    <sheetView view="pageBreakPreview" zoomScale="60" zoomScaleNormal="90" workbookViewId="0">
      <pane xSplit="3" ySplit="3" topLeftCell="D4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3.5"/>
  <cols>
    <col min="1" max="1" width="13.625" style="60" customWidth="1"/>
    <col min="2" max="2" width="13" bestFit="1" customWidth="1"/>
    <col min="3" max="3" width="10.375" style="189" customWidth="1"/>
    <col min="4" max="8" width="15.625" customWidth="1"/>
    <col min="9" max="9" width="13.75" customWidth="1"/>
    <col min="10" max="11" width="11.5" customWidth="1"/>
    <col min="12" max="12" width="9.875" customWidth="1"/>
    <col min="13" max="13" width="10.125" customWidth="1"/>
    <col min="14" max="14" width="9.875" customWidth="1"/>
    <col min="15" max="15" width="11" customWidth="1"/>
    <col min="16" max="16" width="3.375" customWidth="1"/>
    <col min="17" max="17" width="10.25" style="84" bestFit="1" customWidth="1"/>
    <col min="18" max="18" width="9.125" style="84" bestFit="1" customWidth="1"/>
  </cols>
  <sheetData>
    <row r="1" spans="1:18" ht="18.75">
      <c r="A1" s="59" t="s">
        <v>313</v>
      </c>
    </row>
    <row r="2" spans="1:18" s="60" customFormat="1">
      <c r="A2" s="60" t="s">
        <v>100</v>
      </c>
      <c r="C2" s="190"/>
      <c r="Q2" s="41"/>
      <c r="R2" s="41"/>
    </row>
    <row r="3" spans="1:18" ht="54">
      <c r="A3" s="61" t="s">
        <v>101</v>
      </c>
      <c r="B3" s="62"/>
      <c r="C3" s="98" t="s">
        <v>103</v>
      </c>
      <c r="D3" s="48" t="str">
        <f>'１．正味財産増減・法人税計算'!D3</f>
        <v>技術・設備合理化研究調査</v>
      </c>
      <c r="E3" s="48" t="str">
        <f>'１．正味財産増減・法人税計算'!E3</f>
        <v>経営合理化研究調査</v>
      </c>
      <c r="F3" s="48" t="str">
        <f>'１．正味財産増減・法人税計算'!F3</f>
        <v>標準化
研究調査事業
(ＪＧＭＡ/規格)</v>
      </c>
      <c r="G3" s="48" t="str">
        <f>'１．正味財産増減・法人税計算'!G3</f>
        <v>標準化
研究調査事業
(ISO/第一・第二分科会)</v>
      </c>
      <c r="H3" s="48" t="str">
        <f>'１．正味財産増減・法人税計算'!H3</f>
        <v>講演会、研究会、機関誌</v>
      </c>
      <c r="I3" s="48" t="str">
        <f>'１．正味財産増減・法人税計算'!I3</f>
        <v>収益事業
(保険事務・見本市事務)</v>
      </c>
      <c r="J3" s="48" t="str">
        <f>'１．正味財産増減・法人税計算'!J3</f>
        <v>技術力向上事業</v>
      </c>
      <c r="K3" s="48" t="str">
        <f>'１．正味財産増減・法人税計算'!K3</f>
        <v>歯車製造便覧</v>
      </c>
      <c r="L3" s="48" t="str">
        <f>'１．正味財産増減・法人税計算'!L3</f>
        <v>ギヤカレッジ</v>
      </c>
      <c r="M3" s="48" t="str">
        <f>'１．正味財産増減・法人税計算'!M3</f>
        <v>金属性状評価プロジェクト</v>
      </c>
      <c r="N3" s="48" t="str">
        <f>'１．正味財産増減・法人税計算'!N3</f>
        <v>管理</v>
      </c>
      <c r="O3" s="48" t="str">
        <f>'１．正味財産増減・法人税計算'!O3</f>
        <v>合計</v>
      </c>
    </row>
    <row r="4" spans="1:18" s="67" customFormat="1">
      <c r="A4" s="63" t="s">
        <v>105</v>
      </c>
      <c r="B4" s="64"/>
      <c r="C4" s="191">
        <v>5</v>
      </c>
      <c r="D4" s="65">
        <v>0.1</v>
      </c>
      <c r="E4" s="65">
        <v>0.05</v>
      </c>
      <c r="F4" s="358">
        <v>0.03</v>
      </c>
      <c r="G4" s="345">
        <v>0</v>
      </c>
      <c r="H4" s="65">
        <v>0.05</v>
      </c>
      <c r="I4" s="345">
        <v>0</v>
      </c>
      <c r="J4" s="65"/>
      <c r="K4" s="65"/>
      <c r="L4" s="358">
        <v>0.37</v>
      </c>
      <c r="M4" s="234"/>
      <c r="N4" s="358">
        <v>0.4</v>
      </c>
      <c r="O4" s="66">
        <f>SUM(D4:N4)</f>
        <v>1</v>
      </c>
      <c r="Q4" s="139"/>
      <c r="R4" s="139"/>
    </row>
    <row r="5" spans="1:18" s="67" customFormat="1">
      <c r="A5" s="63" t="s">
        <v>337</v>
      </c>
      <c r="B5" s="64"/>
      <c r="C5" s="191">
        <v>5</v>
      </c>
      <c r="D5" s="65"/>
      <c r="E5" s="65"/>
      <c r="F5" s="65">
        <v>0.25</v>
      </c>
      <c r="G5" s="65">
        <v>0.2</v>
      </c>
      <c r="H5" s="65">
        <v>0.5</v>
      </c>
      <c r="I5" s="65"/>
      <c r="J5" s="65"/>
      <c r="K5" s="65"/>
      <c r="L5" s="65"/>
      <c r="M5" s="234"/>
      <c r="N5" s="65">
        <v>0.05</v>
      </c>
      <c r="O5" s="66">
        <f t="shared" ref="O5:O10" si="0">SUM(D5:N5)</f>
        <v>1</v>
      </c>
      <c r="Q5" s="139"/>
      <c r="R5" s="139"/>
    </row>
    <row r="6" spans="1:18" s="67" customFormat="1">
      <c r="A6" s="63" t="s">
        <v>104</v>
      </c>
      <c r="B6" s="69"/>
      <c r="C6" s="191">
        <v>5</v>
      </c>
      <c r="D6" s="65"/>
      <c r="E6" s="65"/>
      <c r="F6" s="344">
        <v>0</v>
      </c>
      <c r="G6" s="345">
        <v>0.05</v>
      </c>
      <c r="H6" s="70"/>
      <c r="I6" s="70"/>
      <c r="J6" s="70">
        <v>0.25</v>
      </c>
      <c r="K6" s="70"/>
      <c r="L6" s="344">
        <v>0.6</v>
      </c>
      <c r="M6" s="235"/>
      <c r="N6" s="70">
        <v>0.1</v>
      </c>
      <c r="O6" s="66">
        <f t="shared" si="0"/>
        <v>0.99999999999999989</v>
      </c>
      <c r="Q6" s="139"/>
      <c r="R6" s="139"/>
    </row>
    <row r="7" spans="1:18">
      <c r="A7" s="68" t="s">
        <v>407</v>
      </c>
      <c r="B7" s="69"/>
      <c r="C7" s="191">
        <v>5</v>
      </c>
      <c r="D7" s="70">
        <v>0.1</v>
      </c>
      <c r="E7" s="70"/>
      <c r="F7" s="70">
        <v>0.2</v>
      </c>
      <c r="G7" s="70"/>
      <c r="H7" s="70">
        <v>0.05</v>
      </c>
      <c r="I7" s="70"/>
      <c r="J7" s="70"/>
      <c r="K7" s="70">
        <v>0.55000000000000004</v>
      </c>
      <c r="L7" s="70"/>
      <c r="M7" s="235"/>
      <c r="N7" s="70">
        <v>0.1</v>
      </c>
      <c r="O7" s="66">
        <f t="shared" si="0"/>
        <v>1.0000000000000002</v>
      </c>
      <c r="Q7" s="139"/>
    </row>
    <row r="8" spans="1:18">
      <c r="A8" s="68" t="s">
        <v>582</v>
      </c>
      <c r="B8" s="69"/>
      <c r="C8" s="191">
        <f>2*7/12+5*3/12</f>
        <v>2.416666666666667</v>
      </c>
      <c r="D8" s="70">
        <v>0.1</v>
      </c>
      <c r="E8" s="70"/>
      <c r="F8" s="70">
        <v>0.05</v>
      </c>
      <c r="G8" s="344">
        <v>0.25</v>
      </c>
      <c r="H8" s="65">
        <v>0.1</v>
      </c>
      <c r="I8" s="65"/>
      <c r="J8" s="70"/>
      <c r="K8" s="70"/>
      <c r="L8" s="344">
        <v>0.15</v>
      </c>
      <c r="M8" s="235"/>
      <c r="N8" s="70">
        <v>0.35</v>
      </c>
      <c r="O8" s="66">
        <f>SUM(D8:N8)</f>
        <v>1</v>
      </c>
      <c r="P8" t="s">
        <v>581</v>
      </c>
      <c r="Q8" s="139"/>
    </row>
    <row r="9" spans="1:18">
      <c r="A9" s="68" t="s">
        <v>547</v>
      </c>
      <c r="B9" s="69"/>
      <c r="C9" s="191">
        <v>3</v>
      </c>
      <c r="D9" s="70"/>
      <c r="E9" s="70"/>
      <c r="F9" s="70">
        <v>0.05</v>
      </c>
      <c r="G9" s="70"/>
      <c r="H9" s="70">
        <v>0.1</v>
      </c>
      <c r="I9" s="70">
        <v>0.05</v>
      </c>
      <c r="J9" s="70">
        <v>0.05</v>
      </c>
      <c r="K9" s="70"/>
      <c r="L9" s="70">
        <v>0.2</v>
      </c>
      <c r="M9" s="235"/>
      <c r="N9" s="70">
        <v>0.55000000000000004</v>
      </c>
      <c r="O9" s="66">
        <f t="shared" si="0"/>
        <v>1</v>
      </c>
      <c r="Q9" s="139"/>
    </row>
    <row r="10" spans="1:18">
      <c r="A10" s="68"/>
      <c r="B10" s="69"/>
      <c r="C10" s="191"/>
      <c r="D10" s="70"/>
      <c r="E10" s="70"/>
      <c r="F10" s="70"/>
      <c r="G10" s="70"/>
      <c r="H10" s="70"/>
      <c r="I10" s="70"/>
      <c r="J10" s="70"/>
      <c r="K10" s="70"/>
      <c r="L10" s="70"/>
      <c r="M10" s="235"/>
      <c r="N10" s="70"/>
      <c r="O10" s="66">
        <f t="shared" si="0"/>
        <v>0</v>
      </c>
      <c r="Q10" s="139"/>
    </row>
    <row r="11" spans="1:18" ht="14.25" customHeight="1">
      <c r="A11" s="68"/>
      <c r="B11" s="71" t="s">
        <v>99</v>
      </c>
      <c r="C11" s="74"/>
      <c r="D11" s="66">
        <f t="shared" ref="D11:O11" si="1">SUM(D4:D10)</f>
        <v>0.30000000000000004</v>
      </c>
      <c r="E11" s="66">
        <f t="shared" si="1"/>
        <v>0.05</v>
      </c>
      <c r="F11" s="66">
        <f t="shared" si="1"/>
        <v>0.58000000000000007</v>
      </c>
      <c r="G11" s="66">
        <f t="shared" si="1"/>
        <v>0.5</v>
      </c>
      <c r="H11" s="66">
        <f t="shared" si="1"/>
        <v>0.8</v>
      </c>
      <c r="I11" s="66">
        <f t="shared" si="1"/>
        <v>0.05</v>
      </c>
      <c r="J11" s="66">
        <f t="shared" si="1"/>
        <v>0.3</v>
      </c>
      <c r="K11" s="66">
        <f t="shared" si="1"/>
        <v>0.55000000000000004</v>
      </c>
      <c r="L11" s="66">
        <f t="shared" si="1"/>
        <v>1.3199999999999998</v>
      </c>
      <c r="M11" s="66">
        <f t="shared" si="1"/>
        <v>0</v>
      </c>
      <c r="N11" s="66">
        <f t="shared" si="1"/>
        <v>1.55</v>
      </c>
      <c r="O11" s="66">
        <f t="shared" si="1"/>
        <v>6</v>
      </c>
    </row>
    <row r="12" spans="1:18" ht="14.25" customHeight="1">
      <c r="O12" s="72"/>
    </row>
    <row r="13" spans="1:18" ht="14.25" customHeight="1">
      <c r="A13" s="60" t="s">
        <v>106</v>
      </c>
    </row>
    <row r="14" spans="1:18" ht="54">
      <c r="A14" s="61" t="s">
        <v>101</v>
      </c>
      <c r="B14" s="62" t="s">
        <v>102</v>
      </c>
      <c r="C14" s="98" t="s">
        <v>103</v>
      </c>
      <c r="D14" s="48" t="str">
        <f t="shared" ref="D14:O14" si="2">D3</f>
        <v>技術・設備合理化研究調査</v>
      </c>
      <c r="E14" s="48" t="str">
        <f t="shared" si="2"/>
        <v>経営合理化研究調査</v>
      </c>
      <c r="F14" s="48" t="str">
        <f t="shared" si="2"/>
        <v>標準化
研究調査事業
(ＪＧＭＡ/規格)</v>
      </c>
      <c r="G14" s="48" t="str">
        <f t="shared" si="2"/>
        <v>標準化
研究調査事業
(ISO/第一・第二分科会)</v>
      </c>
      <c r="H14" s="48" t="str">
        <f t="shared" si="2"/>
        <v>講演会、研究会、機関誌</v>
      </c>
      <c r="I14" s="48" t="str">
        <f t="shared" si="2"/>
        <v>収益事業
(保険事務・見本市事務)</v>
      </c>
      <c r="J14" s="48" t="str">
        <f t="shared" si="2"/>
        <v>技術力向上事業</v>
      </c>
      <c r="K14" s="48" t="str">
        <f t="shared" si="2"/>
        <v>歯車製造便覧</v>
      </c>
      <c r="L14" s="48" t="str">
        <f t="shared" si="2"/>
        <v>ギヤカレッジ</v>
      </c>
      <c r="M14" s="48" t="str">
        <f t="shared" si="2"/>
        <v>金属性状評価プロジェクト</v>
      </c>
      <c r="N14" s="48" t="str">
        <f t="shared" si="2"/>
        <v>管理</v>
      </c>
      <c r="O14" s="48" t="str">
        <f t="shared" si="2"/>
        <v>合計</v>
      </c>
    </row>
    <row r="15" spans="1:18" ht="14.25" customHeight="1">
      <c r="A15" s="73" t="str">
        <f t="shared" ref="A15:B20" si="3">A4</f>
        <v>本島</v>
      </c>
      <c r="B15" s="73">
        <f t="shared" si="3"/>
        <v>0</v>
      </c>
      <c r="C15" s="192"/>
      <c r="D15" s="74">
        <f t="shared" ref="D15:O15" si="4">D4*$C4/5</f>
        <v>0.1</v>
      </c>
      <c r="E15" s="74">
        <f t="shared" si="4"/>
        <v>0.05</v>
      </c>
      <c r="F15" s="74">
        <f t="shared" si="4"/>
        <v>0.03</v>
      </c>
      <c r="G15" s="74">
        <f t="shared" si="4"/>
        <v>0</v>
      </c>
      <c r="H15" s="74">
        <f t="shared" si="4"/>
        <v>0.05</v>
      </c>
      <c r="I15" s="74">
        <f t="shared" si="4"/>
        <v>0</v>
      </c>
      <c r="J15" s="74">
        <f t="shared" si="4"/>
        <v>0</v>
      </c>
      <c r="K15" s="74">
        <f t="shared" si="4"/>
        <v>0</v>
      </c>
      <c r="L15" s="74">
        <f t="shared" si="4"/>
        <v>0.37</v>
      </c>
      <c r="M15" s="74">
        <f t="shared" si="4"/>
        <v>0</v>
      </c>
      <c r="N15" s="74">
        <f t="shared" si="4"/>
        <v>0.4</v>
      </c>
      <c r="O15" s="74">
        <f t="shared" si="4"/>
        <v>1</v>
      </c>
    </row>
    <row r="16" spans="1:18" ht="14.25" customHeight="1">
      <c r="A16" s="73" t="str">
        <f t="shared" si="3"/>
        <v>宮崎</v>
      </c>
      <c r="B16" s="73">
        <f t="shared" si="3"/>
        <v>0</v>
      </c>
      <c r="C16" s="192"/>
      <c r="D16" s="74">
        <f t="shared" ref="D16:O16" si="5">D5*$C5/5</f>
        <v>0</v>
      </c>
      <c r="E16" s="74">
        <f t="shared" si="5"/>
        <v>0</v>
      </c>
      <c r="F16" s="74">
        <f t="shared" si="5"/>
        <v>0.25</v>
      </c>
      <c r="G16" s="74">
        <f t="shared" si="5"/>
        <v>0.2</v>
      </c>
      <c r="H16" s="74">
        <f t="shared" si="5"/>
        <v>0.5</v>
      </c>
      <c r="I16" s="74">
        <f t="shared" si="5"/>
        <v>0</v>
      </c>
      <c r="J16" s="74">
        <f t="shared" si="5"/>
        <v>0</v>
      </c>
      <c r="K16" s="74">
        <f t="shared" si="5"/>
        <v>0</v>
      </c>
      <c r="L16" s="74">
        <f t="shared" si="5"/>
        <v>0</v>
      </c>
      <c r="M16" s="74">
        <f t="shared" si="5"/>
        <v>0</v>
      </c>
      <c r="N16" s="74">
        <f t="shared" si="5"/>
        <v>0.05</v>
      </c>
      <c r="O16" s="74">
        <f t="shared" si="5"/>
        <v>1</v>
      </c>
    </row>
    <row r="17" spans="1:18" ht="14.25" customHeight="1">
      <c r="A17" s="73" t="str">
        <f t="shared" si="3"/>
        <v>石川</v>
      </c>
      <c r="B17" s="73">
        <f t="shared" si="3"/>
        <v>0</v>
      </c>
      <c r="C17" s="192"/>
      <c r="D17" s="74">
        <f t="shared" ref="D17:O17" si="6">D6*$C6/5</f>
        <v>0</v>
      </c>
      <c r="E17" s="74">
        <f t="shared" si="6"/>
        <v>0</v>
      </c>
      <c r="F17" s="74">
        <f t="shared" si="6"/>
        <v>0</v>
      </c>
      <c r="G17" s="74">
        <f t="shared" si="6"/>
        <v>0.05</v>
      </c>
      <c r="H17" s="74">
        <f t="shared" si="6"/>
        <v>0</v>
      </c>
      <c r="I17" s="74">
        <f t="shared" si="6"/>
        <v>0</v>
      </c>
      <c r="J17" s="74">
        <f t="shared" si="6"/>
        <v>0.25</v>
      </c>
      <c r="K17" s="74">
        <f t="shared" si="6"/>
        <v>0</v>
      </c>
      <c r="L17" s="74">
        <f t="shared" si="6"/>
        <v>0.6</v>
      </c>
      <c r="M17" s="74">
        <f t="shared" si="6"/>
        <v>0</v>
      </c>
      <c r="N17" s="74">
        <f t="shared" si="6"/>
        <v>0.1</v>
      </c>
      <c r="O17" s="74">
        <f t="shared" si="6"/>
        <v>0.99999999999999978</v>
      </c>
    </row>
    <row r="18" spans="1:18">
      <c r="A18" s="73" t="str">
        <f t="shared" si="3"/>
        <v>田中</v>
      </c>
      <c r="B18" s="73">
        <f t="shared" si="3"/>
        <v>0</v>
      </c>
      <c r="C18" s="192"/>
      <c r="D18" s="74">
        <f t="shared" ref="D18:O18" si="7">D7*$C7/5</f>
        <v>0.1</v>
      </c>
      <c r="E18" s="74">
        <f t="shared" si="7"/>
        <v>0</v>
      </c>
      <c r="F18" s="74">
        <f t="shared" si="7"/>
        <v>0.2</v>
      </c>
      <c r="G18" s="74">
        <f t="shared" si="7"/>
        <v>0</v>
      </c>
      <c r="H18" s="74">
        <f t="shared" si="7"/>
        <v>0.05</v>
      </c>
      <c r="I18" s="74">
        <f t="shared" si="7"/>
        <v>0</v>
      </c>
      <c r="J18" s="74">
        <f t="shared" si="7"/>
        <v>0</v>
      </c>
      <c r="K18" s="74">
        <f t="shared" si="7"/>
        <v>0.55000000000000004</v>
      </c>
      <c r="L18" s="74">
        <f t="shared" si="7"/>
        <v>0</v>
      </c>
      <c r="M18" s="74">
        <f t="shared" si="7"/>
        <v>0</v>
      </c>
      <c r="N18" s="74">
        <f t="shared" si="7"/>
        <v>0.1</v>
      </c>
      <c r="O18" s="74">
        <f t="shared" si="7"/>
        <v>1.0000000000000002</v>
      </c>
    </row>
    <row r="19" spans="1:18">
      <c r="A19" s="73" t="str">
        <f t="shared" si="3"/>
        <v>伊川</v>
      </c>
      <c r="B19" s="73">
        <f t="shared" si="3"/>
        <v>0</v>
      </c>
      <c r="C19" s="192"/>
      <c r="D19" s="74">
        <f t="shared" ref="D19:O19" si="8">D8*$C8/5</f>
        <v>4.8333333333333339E-2</v>
      </c>
      <c r="E19" s="74">
        <f t="shared" si="8"/>
        <v>0</v>
      </c>
      <c r="F19" s="74">
        <f t="shared" si="8"/>
        <v>2.416666666666667E-2</v>
      </c>
      <c r="G19" s="74">
        <f t="shared" si="8"/>
        <v>0.12083333333333335</v>
      </c>
      <c r="H19" s="74">
        <f t="shared" si="8"/>
        <v>4.8333333333333339E-2</v>
      </c>
      <c r="I19" s="74">
        <f t="shared" si="8"/>
        <v>0</v>
      </c>
      <c r="J19" s="74">
        <f t="shared" si="8"/>
        <v>0</v>
      </c>
      <c r="K19" s="74">
        <f t="shared" si="8"/>
        <v>0</v>
      </c>
      <c r="L19" s="74">
        <f t="shared" si="8"/>
        <v>7.2500000000000009E-2</v>
      </c>
      <c r="M19" s="74">
        <f t="shared" si="8"/>
        <v>0</v>
      </c>
      <c r="N19" s="74">
        <f t="shared" si="8"/>
        <v>0.16916666666666669</v>
      </c>
      <c r="O19" s="74">
        <f t="shared" si="8"/>
        <v>0.48333333333333339</v>
      </c>
    </row>
    <row r="20" spans="1:18">
      <c r="A20" s="73" t="str">
        <f t="shared" si="3"/>
        <v>石森・中村</v>
      </c>
      <c r="B20" s="73">
        <f t="shared" si="3"/>
        <v>0</v>
      </c>
      <c r="C20" s="192"/>
      <c r="D20" s="74">
        <f t="shared" ref="D20:O20" si="9">D9*$C9/5</f>
        <v>0</v>
      </c>
      <c r="E20" s="74">
        <f t="shared" si="9"/>
        <v>0</v>
      </c>
      <c r="F20" s="74">
        <f t="shared" si="9"/>
        <v>3.0000000000000006E-2</v>
      </c>
      <c r="G20" s="74">
        <f t="shared" si="9"/>
        <v>0</v>
      </c>
      <c r="H20" s="74">
        <f t="shared" si="9"/>
        <v>6.0000000000000012E-2</v>
      </c>
      <c r="I20" s="74">
        <f t="shared" si="9"/>
        <v>3.0000000000000006E-2</v>
      </c>
      <c r="J20" s="74">
        <f t="shared" si="9"/>
        <v>3.0000000000000006E-2</v>
      </c>
      <c r="K20" s="74">
        <f t="shared" si="9"/>
        <v>0</v>
      </c>
      <c r="L20" s="74">
        <f t="shared" si="9"/>
        <v>0.12000000000000002</v>
      </c>
      <c r="M20" s="74">
        <f t="shared" si="9"/>
        <v>0</v>
      </c>
      <c r="N20" s="74">
        <f t="shared" si="9"/>
        <v>0.33</v>
      </c>
      <c r="O20" s="74">
        <f t="shared" si="9"/>
        <v>0.6</v>
      </c>
    </row>
    <row r="21" spans="1:18">
      <c r="A21" s="73">
        <f t="shared" ref="A21:B21" si="10">A10</f>
        <v>0</v>
      </c>
      <c r="B21" s="73">
        <f t="shared" si="10"/>
        <v>0</v>
      </c>
      <c r="C21" s="192"/>
      <c r="D21" s="74">
        <f t="shared" ref="D21:O21" si="11">D10*$C10/5</f>
        <v>0</v>
      </c>
      <c r="E21" s="74">
        <f t="shared" si="11"/>
        <v>0</v>
      </c>
      <c r="F21" s="74">
        <f t="shared" si="11"/>
        <v>0</v>
      </c>
      <c r="G21" s="74">
        <f t="shared" si="11"/>
        <v>0</v>
      </c>
      <c r="H21" s="74">
        <f t="shared" si="11"/>
        <v>0</v>
      </c>
      <c r="I21" s="74">
        <f t="shared" si="11"/>
        <v>0</v>
      </c>
      <c r="J21" s="74">
        <f t="shared" si="11"/>
        <v>0</v>
      </c>
      <c r="K21" s="74">
        <f t="shared" si="11"/>
        <v>0</v>
      </c>
      <c r="L21" s="74">
        <f t="shared" si="11"/>
        <v>0</v>
      </c>
      <c r="M21" s="74">
        <f t="shared" si="11"/>
        <v>0</v>
      </c>
      <c r="N21" s="74">
        <f t="shared" si="11"/>
        <v>0</v>
      </c>
      <c r="O21" s="74">
        <f t="shared" si="11"/>
        <v>0</v>
      </c>
    </row>
    <row r="22" spans="1:18" ht="14.25" thickBot="1">
      <c r="A22" s="268"/>
      <c r="B22" s="269" t="s">
        <v>99</v>
      </c>
      <c r="C22" s="270"/>
      <c r="D22" s="271">
        <f>SUM(D15:D21)</f>
        <v>0.24833333333333335</v>
      </c>
      <c r="E22" s="271">
        <f t="shared" ref="E22:O22" si="12">SUM(E15:E21)</f>
        <v>0.05</v>
      </c>
      <c r="F22" s="271">
        <f t="shared" si="12"/>
        <v>0.53416666666666668</v>
      </c>
      <c r="G22" s="271">
        <f t="shared" si="12"/>
        <v>0.37083333333333335</v>
      </c>
      <c r="H22" s="271">
        <f t="shared" si="12"/>
        <v>0.70833333333333348</v>
      </c>
      <c r="I22" s="271">
        <f t="shared" si="12"/>
        <v>3.0000000000000006E-2</v>
      </c>
      <c r="J22" s="271">
        <f t="shared" si="12"/>
        <v>0.28000000000000003</v>
      </c>
      <c r="K22" s="271">
        <f t="shared" si="12"/>
        <v>0.55000000000000004</v>
      </c>
      <c r="L22" s="271">
        <f t="shared" si="12"/>
        <v>1.1625000000000001</v>
      </c>
      <c r="M22" s="271">
        <f t="shared" si="12"/>
        <v>0</v>
      </c>
      <c r="N22" s="271">
        <f t="shared" si="12"/>
        <v>1.1491666666666667</v>
      </c>
      <c r="O22" s="271">
        <f t="shared" si="12"/>
        <v>5.083333333333333</v>
      </c>
    </row>
    <row r="23" spans="1:18" ht="15" thickBot="1">
      <c r="A23" s="272"/>
      <c r="B23" s="273" t="s">
        <v>107</v>
      </c>
      <c r="C23" s="274"/>
      <c r="D23" s="275">
        <f t="shared" ref="D23:M23" si="13">ROUND(D22/$O$22,2)</f>
        <v>0.05</v>
      </c>
      <c r="E23" s="275">
        <f t="shared" si="13"/>
        <v>0.01</v>
      </c>
      <c r="F23" s="275">
        <f t="shared" si="13"/>
        <v>0.11</v>
      </c>
      <c r="G23" s="275">
        <f t="shared" si="13"/>
        <v>7.0000000000000007E-2</v>
      </c>
      <c r="H23" s="275">
        <f t="shared" si="13"/>
        <v>0.14000000000000001</v>
      </c>
      <c r="I23" s="275">
        <f t="shared" si="13"/>
        <v>0.01</v>
      </c>
      <c r="J23" s="275">
        <f t="shared" si="13"/>
        <v>0.06</v>
      </c>
      <c r="K23" s="275">
        <f t="shared" si="13"/>
        <v>0.11</v>
      </c>
      <c r="L23" s="275">
        <f t="shared" si="13"/>
        <v>0.23</v>
      </c>
      <c r="M23" s="275">
        <f t="shared" si="13"/>
        <v>0</v>
      </c>
      <c r="N23" s="275">
        <f>1-SUM(D23:M23)</f>
        <v>0.20999999999999996</v>
      </c>
      <c r="O23" s="276">
        <v>1</v>
      </c>
    </row>
    <row r="24" spans="1:18" s="60" customFormat="1" ht="14.25">
      <c r="A24" s="337"/>
      <c r="B24" s="338" t="s">
        <v>587</v>
      </c>
      <c r="C24" s="339"/>
      <c r="D24" s="340">
        <v>0.09</v>
      </c>
      <c r="E24" s="340">
        <v>0.01</v>
      </c>
      <c r="F24" s="340">
        <v>0.08</v>
      </c>
      <c r="G24" s="340">
        <v>0.08</v>
      </c>
      <c r="H24" s="340">
        <v>0.11</v>
      </c>
      <c r="I24" s="340">
        <v>0.06</v>
      </c>
      <c r="J24" s="340">
        <v>0.05</v>
      </c>
      <c r="K24" s="340">
        <v>0.01</v>
      </c>
      <c r="L24" s="340">
        <v>0.25</v>
      </c>
      <c r="M24" s="340">
        <v>0</v>
      </c>
      <c r="N24" s="340">
        <v>0.26</v>
      </c>
      <c r="O24" s="340">
        <v>1</v>
      </c>
      <c r="Q24" s="41"/>
      <c r="R24" s="41"/>
    </row>
    <row r="25" spans="1:18" ht="14.25">
      <c r="B25" t="s">
        <v>597</v>
      </c>
      <c r="D25" s="356">
        <v>7.0000000000000007E-2</v>
      </c>
      <c r="E25" s="356">
        <v>0.01</v>
      </c>
      <c r="F25" s="356">
        <v>0.09</v>
      </c>
      <c r="G25" s="356">
        <v>0.09</v>
      </c>
      <c r="H25" s="356">
        <v>0.13</v>
      </c>
      <c r="I25" s="356">
        <v>0.02</v>
      </c>
      <c r="J25" s="356">
        <v>0.06</v>
      </c>
      <c r="K25" s="356">
        <v>0.1</v>
      </c>
      <c r="L25" s="356">
        <v>0.23</v>
      </c>
      <c r="M25" s="356">
        <v>0</v>
      </c>
      <c r="N25" s="356">
        <v>0.2</v>
      </c>
      <c r="O25" s="357">
        <f>SUM(D25:N25)</f>
        <v>1</v>
      </c>
    </row>
    <row r="26" spans="1:18">
      <c r="A26" s="60" t="s">
        <v>108</v>
      </c>
      <c r="D26" s="75"/>
      <c r="E26" s="75"/>
      <c r="F26" s="75"/>
      <c r="G26" s="75"/>
      <c r="H26" s="75"/>
      <c r="I26" s="75"/>
      <c r="J26" s="75"/>
      <c r="K26" s="225"/>
      <c r="O26" s="76" t="s">
        <v>30</v>
      </c>
    </row>
    <row r="27" spans="1:18" s="75" customFormat="1" ht="54">
      <c r="A27" s="61" t="s">
        <v>101</v>
      </c>
      <c r="B27" s="62" t="s">
        <v>102</v>
      </c>
      <c r="C27" s="98" t="s">
        <v>103</v>
      </c>
      <c r="D27" s="48" t="str">
        <f t="shared" ref="D27:O27" si="14">D3</f>
        <v>技術・設備合理化研究調査</v>
      </c>
      <c r="E27" s="48" t="str">
        <f t="shared" si="14"/>
        <v>経営合理化研究調査</v>
      </c>
      <c r="F27" s="48" t="str">
        <f t="shared" si="14"/>
        <v>標準化
研究調査事業
(ＪＧＭＡ/規格)</v>
      </c>
      <c r="G27" s="48" t="str">
        <f t="shared" si="14"/>
        <v>標準化
研究調査事業
(ISO/第一・第二分科会)</v>
      </c>
      <c r="H27" s="48" t="str">
        <f t="shared" si="14"/>
        <v>講演会、研究会、機関誌</v>
      </c>
      <c r="I27" s="48" t="str">
        <f t="shared" si="14"/>
        <v>収益事業
(保険事務・見本市事務)</v>
      </c>
      <c r="J27" s="48" t="str">
        <f t="shared" si="14"/>
        <v>技術力向上事業</v>
      </c>
      <c r="K27" s="48" t="str">
        <f t="shared" si="14"/>
        <v>歯車製造便覧</v>
      </c>
      <c r="L27" s="48" t="str">
        <f t="shared" si="14"/>
        <v>ギヤカレッジ</v>
      </c>
      <c r="M27" s="48" t="str">
        <f t="shared" si="14"/>
        <v>金属性状評価プロジェクト</v>
      </c>
      <c r="N27" s="48" t="str">
        <f t="shared" si="14"/>
        <v>管理</v>
      </c>
      <c r="O27" s="48" t="str">
        <f t="shared" si="14"/>
        <v>合計</v>
      </c>
      <c r="Q27" s="86"/>
      <c r="R27" s="86"/>
    </row>
    <row r="28" spans="1:18">
      <c r="A28" s="68" t="str">
        <f t="shared" ref="A28:B33" si="15">A4</f>
        <v>本島</v>
      </c>
      <c r="B28" s="68">
        <f t="shared" si="15"/>
        <v>0</v>
      </c>
      <c r="C28" s="193"/>
      <c r="D28" s="77">
        <f t="shared" ref="D28:M28" si="16">ROUND(D4*$O28,0)</f>
        <v>600727</v>
      </c>
      <c r="E28" s="77">
        <f t="shared" si="16"/>
        <v>300363</v>
      </c>
      <c r="F28" s="77">
        <f t="shared" si="16"/>
        <v>180218</v>
      </c>
      <c r="G28" s="77">
        <f t="shared" si="16"/>
        <v>0</v>
      </c>
      <c r="H28" s="77">
        <f t="shared" si="16"/>
        <v>300363</v>
      </c>
      <c r="I28" s="77">
        <f t="shared" si="16"/>
        <v>0</v>
      </c>
      <c r="J28" s="77">
        <f t="shared" si="16"/>
        <v>0</v>
      </c>
      <c r="K28" s="77">
        <f t="shared" si="16"/>
        <v>0</v>
      </c>
      <c r="L28" s="77">
        <f t="shared" si="16"/>
        <v>2222689</v>
      </c>
      <c r="M28" s="77">
        <f t="shared" si="16"/>
        <v>0</v>
      </c>
      <c r="N28" s="77">
        <f>O28-SUM(D28:M28)</f>
        <v>2402908</v>
      </c>
      <c r="O28" s="78">
        <v>6007268</v>
      </c>
    </row>
    <row r="29" spans="1:18">
      <c r="A29" s="68" t="str">
        <f t="shared" si="15"/>
        <v>宮崎</v>
      </c>
      <c r="B29" s="68">
        <f t="shared" si="15"/>
        <v>0</v>
      </c>
      <c r="C29" s="193"/>
      <c r="D29" s="77">
        <f t="shared" ref="D29:M29" si="17">ROUND(D5*$O29,0)</f>
        <v>0</v>
      </c>
      <c r="E29" s="77">
        <f t="shared" si="17"/>
        <v>0</v>
      </c>
      <c r="F29" s="77">
        <f t="shared" si="17"/>
        <v>1036219</v>
      </c>
      <c r="G29" s="77">
        <f t="shared" si="17"/>
        <v>828975</v>
      </c>
      <c r="H29" s="77">
        <f t="shared" si="17"/>
        <v>2072438</v>
      </c>
      <c r="I29" s="77">
        <f t="shared" si="17"/>
        <v>0</v>
      </c>
      <c r="J29" s="77">
        <f t="shared" si="17"/>
        <v>0</v>
      </c>
      <c r="K29" s="77">
        <f t="shared" si="17"/>
        <v>0</v>
      </c>
      <c r="L29" s="77">
        <f t="shared" si="17"/>
        <v>0</v>
      </c>
      <c r="M29" s="77">
        <f t="shared" si="17"/>
        <v>0</v>
      </c>
      <c r="N29" s="77">
        <f t="shared" ref="N29:N33" si="18">O29-SUM(D29:M29)</f>
        <v>207244</v>
      </c>
      <c r="O29" s="78">
        <v>4144876</v>
      </c>
    </row>
    <row r="30" spans="1:18">
      <c r="A30" s="68" t="str">
        <f t="shared" si="15"/>
        <v>石川</v>
      </c>
      <c r="B30" s="68">
        <f t="shared" si="15"/>
        <v>0</v>
      </c>
      <c r="C30" s="193"/>
      <c r="D30" s="77">
        <f t="shared" ref="D30:M30" si="19">ROUND(D6*$O30,0)</f>
        <v>0</v>
      </c>
      <c r="E30" s="77">
        <f t="shared" si="19"/>
        <v>0</v>
      </c>
      <c r="F30" s="77">
        <f t="shared" si="19"/>
        <v>0</v>
      </c>
      <c r="G30" s="77">
        <f t="shared" si="19"/>
        <v>127749</v>
      </c>
      <c r="H30" s="77">
        <f t="shared" si="19"/>
        <v>0</v>
      </c>
      <c r="I30" s="77">
        <f t="shared" si="19"/>
        <v>0</v>
      </c>
      <c r="J30" s="77">
        <f t="shared" si="19"/>
        <v>638745</v>
      </c>
      <c r="K30" s="77">
        <f t="shared" si="19"/>
        <v>0</v>
      </c>
      <c r="L30" s="77">
        <f t="shared" si="19"/>
        <v>1532988</v>
      </c>
      <c r="M30" s="77">
        <f t="shared" si="19"/>
        <v>0</v>
      </c>
      <c r="N30" s="77">
        <f t="shared" si="18"/>
        <v>255498</v>
      </c>
      <c r="O30" s="78">
        <v>2554980</v>
      </c>
    </row>
    <row r="31" spans="1:18">
      <c r="A31" s="68" t="str">
        <f t="shared" si="15"/>
        <v>田中</v>
      </c>
      <c r="B31" s="68">
        <f t="shared" si="15"/>
        <v>0</v>
      </c>
      <c r="C31" s="193"/>
      <c r="D31" s="77">
        <f t="shared" ref="D31:M31" si="20">ROUND(D7*$O31,0)</f>
        <v>273220</v>
      </c>
      <c r="E31" s="77">
        <f t="shared" si="20"/>
        <v>0</v>
      </c>
      <c r="F31" s="77">
        <f t="shared" si="20"/>
        <v>546439</v>
      </c>
      <c r="G31" s="77">
        <f t="shared" si="20"/>
        <v>0</v>
      </c>
      <c r="H31" s="77">
        <f t="shared" si="20"/>
        <v>136610</v>
      </c>
      <c r="I31" s="77">
        <f t="shared" si="20"/>
        <v>0</v>
      </c>
      <c r="J31" s="77">
        <f t="shared" si="20"/>
        <v>0</v>
      </c>
      <c r="K31" s="77">
        <f t="shared" si="20"/>
        <v>1502708</v>
      </c>
      <c r="L31" s="77">
        <f t="shared" si="20"/>
        <v>0</v>
      </c>
      <c r="M31" s="77">
        <f t="shared" si="20"/>
        <v>0</v>
      </c>
      <c r="N31" s="77">
        <f t="shared" si="18"/>
        <v>273219</v>
      </c>
      <c r="O31" s="78">
        <v>2732196</v>
      </c>
    </row>
    <row r="32" spans="1:18">
      <c r="A32" s="68" t="str">
        <f t="shared" si="15"/>
        <v>伊川</v>
      </c>
      <c r="B32" s="68">
        <f t="shared" si="15"/>
        <v>0</v>
      </c>
      <c r="C32" s="193"/>
      <c r="D32" s="77">
        <f t="shared" ref="D32:M32" si="21">ROUND(D8*$O32,0)</f>
        <v>46281</v>
      </c>
      <c r="E32" s="77">
        <f t="shared" si="21"/>
        <v>0</v>
      </c>
      <c r="F32" s="77">
        <f t="shared" si="21"/>
        <v>23141</v>
      </c>
      <c r="G32" s="77">
        <f t="shared" si="21"/>
        <v>115703</v>
      </c>
      <c r="H32" s="77">
        <f t="shared" si="21"/>
        <v>46281</v>
      </c>
      <c r="I32" s="77">
        <f t="shared" si="21"/>
        <v>0</v>
      </c>
      <c r="J32" s="77">
        <f t="shared" si="21"/>
        <v>0</v>
      </c>
      <c r="K32" s="77">
        <f t="shared" si="21"/>
        <v>0</v>
      </c>
      <c r="L32" s="77">
        <f t="shared" si="21"/>
        <v>69422</v>
      </c>
      <c r="M32" s="77">
        <f t="shared" si="21"/>
        <v>0</v>
      </c>
      <c r="N32" s="77">
        <f t="shared" si="18"/>
        <v>161982</v>
      </c>
      <c r="O32" s="78">
        <v>462810</v>
      </c>
    </row>
    <row r="33" spans="1:18">
      <c r="A33" s="68" t="str">
        <f t="shared" si="15"/>
        <v>石森・中村</v>
      </c>
      <c r="B33" s="68">
        <f t="shared" si="15"/>
        <v>0</v>
      </c>
      <c r="C33" s="193"/>
      <c r="D33" s="77">
        <f t="shared" ref="D33:M33" si="22">ROUND(D9*$O33,0)</f>
        <v>0</v>
      </c>
      <c r="E33" s="77">
        <f t="shared" si="22"/>
        <v>0</v>
      </c>
      <c r="F33" s="77">
        <f t="shared" si="22"/>
        <v>0</v>
      </c>
      <c r="G33" s="77">
        <f t="shared" si="22"/>
        <v>0</v>
      </c>
      <c r="H33" s="77">
        <f t="shared" si="22"/>
        <v>0</v>
      </c>
      <c r="I33" s="77">
        <f t="shared" si="22"/>
        <v>0</v>
      </c>
      <c r="J33" s="77">
        <f t="shared" si="22"/>
        <v>0</v>
      </c>
      <c r="K33" s="77">
        <f t="shared" si="22"/>
        <v>0</v>
      </c>
      <c r="L33" s="77">
        <f t="shared" si="22"/>
        <v>0</v>
      </c>
      <c r="M33" s="77">
        <f t="shared" si="22"/>
        <v>0</v>
      </c>
      <c r="N33" s="77">
        <f t="shared" si="18"/>
        <v>0</v>
      </c>
      <c r="O33" s="78"/>
    </row>
    <row r="34" spans="1:18">
      <c r="A34" s="68"/>
      <c r="B34" s="71" t="s">
        <v>31</v>
      </c>
      <c r="C34" s="194"/>
      <c r="D34" s="77">
        <f t="shared" ref="D34:O34" si="23">SUM(D28:D33)</f>
        <v>920228</v>
      </c>
      <c r="E34" s="77">
        <f t="shared" si="23"/>
        <v>300363</v>
      </c>
      <c r="F34" s="77">
        <f t="shared" si="23"/>
        <v>1786017</v>
      </c>
      <c r="G34" s="77">
        <f t="shared" si="23"/>
        <v>1072427</v>
      </c>
      <c r="H34" s="77">
        <f t="shared" si="23"/>
        <v>2555692</v>
      </c>
      <c r="I34" s="77">
        <f t="shared" si="23"/>
        <v>0</v>
      </c>
      <c r="J34" s="77">
        <f t="shared" si="23"/>
        <v>638745</v>
      </c>
      <c r="K34" s="77">
        <f t="shared" ref="K34" si="24">SUM(K28:K33)</f>
        <v>1502708</v>
      </c>
      <c r="L34" s="77">
        <f t="shared" si="23"/>
        <v>3825099</v>
      </c>
      <c r="M34" s="77">
        <f t="shared" si="23"/>
        <v>0</v>
      </c>
      <c r="N34" s="77">
        <f t="shared" si="23"/>
        <v>3300851</v>
      </c>
      <c r="O34" s="77">
        <f t="shared" si="23"/>
        <v>15902130</v>
      </c>
    </row>
    <row r="35" spans="1:18">
      <c r="A35" s="68"/>
      <c r="B35" s="79"/>
      <c r="C35" s="194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53"/>
      <c r="O35" s="50">
        <f>SUM(N35)</f>
        <v>0</v>
      </c>
    </row>
    <row r="36" spans="1:18">
      <c r="A36" s="68"/>
      <c r="B36" s="71" t="s">
        <v>31</v>
      </c>
      <c r="C36" s="194"/>
      <c r="D36" s="77">
        <f t="shared" ref="D36:O36" si="25">SUM(D34:D35)</f>
        <v>920228</v>
      </c>
      <c r="E36" s="77">
        <f t="shared" si="25"/>
        <v>300363</v>
      </c>
      <c r="F36" s="77">
        <f t="shared" si="25"/>
        <v>1786017</v>
      </c>
      <c r="G36" s="77">
        <f t="shared" si="25"/>
        <v>1072427</v>
      </c>
      <c r="H36" s="77">
        <f t="shared" si="25"/>
        <v>2555692</v>
      </c>
      <c r="I36" s="77">
        <f t="shared" si="25"/>
        <v>0</v>
      </c>
      <c r="J36" s="77">
        <f t="shared" si="25"/>
        <v>638745</v>
      </c>
      <c r="K36" s="77">
        <f t="shared" ref="K36" si="26">SUM(K34:K35)</f>
        <v>1502708</v>
      </c>
      <c r="L36" s="77">
        <f t="shared" si="25"/>
        <v>3825099</v>
      </c>
      <c r="M36" s="77">
        <f t="shared" ref="M36" si="27">SUM(M34:M35)</f>
        <v>0</v>
      </c>
      <c r="N36" s="77">
        <f t="shared" si="25"/>
        <v>3300851</v>
      </c>
      <c r="O36" s="77">
        <f t="shared" si="25"/>
        <v>15902130</v>
      </c>
    </row>
    <row r="37" spans="1:18">
      <c r="A37" s="80"/>
      <c r="B37" s="81"/>
      <c r="C37" s="195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8">
      <c r="A38" s="60" t="s">
        <v>109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76" t="s">
        <v>30</v>
      </c>
    </row>
    <row r="39" spans="1:18" s="75" customFormat="1" ht="54">
      <c r="A39" s="61" t="s">
        <v>101</v>
      </c>
      <c r="B39" s="62" t="s">
        <v>102</v>
      </c>
      <c r="C39" s="98" t="s">
        <v>103</v>
      </c>
      <c r="D39" s="48" t="str">
        <f t="shared" ref="D39:O39" si="28">D3</f>
        <v>技術・設備合理化研究調査</v>
      </c>
      <c r="E39" s="48" t="str">
        <f t="shared" si="28"/>
        <v>経営合理化研究調査</v>
      </c>
      <c r="F39" s="48" t="str">
        <f t="shared" si="28"/>
        <v>標準化
研究調査事業
(ＪＧＭＡ/規格)</v>
      </c>
      <c r="G39" s="48" t="str">
        <f t="shared" si="28"/>
        <v>標準化
研究調査事業
(ISO/第一・第二分科会)</v>
      </c>
      <c r="H39" s="48" t="str">
        <f t="shared" si="28"/>
        <v>講演会、研究会、機関誌</v>
      </c>
      <c r="I39" s="48" t="str">
        <f t="shared" si="28"/>
        <v>収益事業
(保険事務・見本市事務)</v>
      </c>
      <c r="J39" s="48" t="str">
        <f t="shared" si="28"/>
        <v>技術力向上事業</v>
      </c>
      <c r="K39" s="48" t="str">
        <f t="shared" si="28"/>
        <v>歯車製造便覧</v>
      </c>
      <c r="L39" s="48" t="str">
        <f t="shared" si="28"/>
        <v>ギヤカレッジ</v>
      </c>
      <c r="M39" s="48" t="str">
        <f t="shared" si="28"/>
        <v>金属性状評価プロジェクト</v>
      </c>
      <c r="N39" s="48" t="str">
        <f t="shared" si="28"/>
        <v>管理</v>
      </c>
      <c r="O39" s="48" t="str">
        <f t="shared" si="28"/>
        <v>合計</v>
      </c>
      <c r="Q39" s="86"/>
      <c r="R39" s="86"/>
    </row>
    <row r="40" spans="1:18" s="67" customFormat="1">
      <c r="A40" s="73" t="str">
        <f t="shared" ref="A40:B45" si="29">A4</f>
        <v>本島</v>
      </c>
      <c r="B40" s="73">
        <f t="shared" si="29"/>
        <v>0</v>
      </c>
      <c r="C40" s="193"/>
      <c r="D40" s="77">
        <f t="shared" ref="D40:M40" si="30">ROUND(D4*$O40,0)</f>
        <v>102558</v>
      </c>
      <c r="E40" s="77">
        <f t="shared" si="30"/>
        <v>51279</v>
      </c>
      <c r="F40" s="77">
        <f t="shared" si="30"/>
        <v>30767</v>
      </c>
      <c r="G40" s="77">
        <f t="shared" si="30"/>
        <v>0</v>
      </c>
      <c r="H40" s="77">
        <f t="shared" si="30"/>
        <v>51279</v>
      </c>
      <c r="I40" s="77">
        <f t="shared" si="30"/>
        <v>0</v>
      </c>
      <c r="J40" s="77">
        <f t="shared" si="30"/>
        <v>0</v>
      </c>
      <c r="K40" s="77">
        <f t="shared" si="30"/>
        <v>0</v>
      </c>
      <c r="L40" s="77">
        <f t="shared" si="30"/>
        <v>379463</v>
      </c>
      <c r="M40" s="77">
        <f t="shared" si="30"/>
        <v>0</v>
      </c>
      <c r="N40" s="77">
        <f t="shared" ref="N40" si="31">O40-SUM(D40:M40)</f>
        <v>410231</v>
      </c>
      <c r="O40" s="53">
        <v>1025577</v>
      </c>
      <c r="Q40" s="139"/>
      <c r="R40" s="139"/>
    </row>
    <row r="41" spans="1:18" s="67" customFormat="1">
      <c r="A41" s="73" t="str">
        <f t="shared" si="29"/>
        <v>宮崎</v>
      </c>
      <c r="B41" s="73">
        <f t="shared" si="29"/>
        <v>0</v>
      </c>
      <c r="C41" s="193"/>
      <c r="D41" s="77">
        <f t="shared" ref="D41:M41" si="32">ROUND(D5*$O41,0)</f>
        <v>0</v>
      </c>
      <c r="E41" s="77">
        <f t="shared" si="32"/>
        <v>0</v>
      </c>
      <c r="F41" s="77">
        <f t="shared" si="32"/>
        <v>195606</v>
      </c>
      <c r="G41" s="77">
        <f t="shared" si="32"/>
        <v>156485</v>
      </c>
      <c r="H41" s="77">
        <f t="shared" si="32"/>
        <v>391212</v>
      </c>
      <c r="I41" s="77">
        <f t="shared" si="32"/>
        <v>0</v>
      </c>
      <c r="J41" s="77">
        <f t="shared" si="32"/>
        <v>0</v>
      </c>
      <c r="K41" s="77">
        <f t="shared" si="32"/>
        <v>0</v>
      </c>
      <c r="L41" s="77">
        <f t="shared" si="32"/>
        <v>0</v>
      </c>
      <c r="M41" s="77">
        <f t="shared" si="32"/>
        <v>0</v>
      </c>
      <c r="N41" s="77">
        <f t="shared" ref="N41:N45" si="33">O41-SUM(D41:M41)</f>
        <v>39120</v>
      </c>
      <c r="O41" s="53">
        <v>782423</v>
      </c>
      <c r="Q41" s="139"/>
      <c r="R41" s="139"/>
    </row>
    <row r="42" spans="1:18" s="67" customFormat="1">
      <c r="A42" s="73" t="str">
        <f t="shared" si="29"/>
        <v>石川</v>
      </c>
      <c r="B42" s="73">
        <f t="shared" si="29"/>
        <v>0</v>
      </c>
      <c r="C42" s="193"/>
      <c r="D42" s="77">
        <f t="shared" ref="D42:M42" si="34">ROUND(D6*$O42,0)</f>
        <v>0</v>
      </c>
      <c r="E42" s="77">
        <f t="shared" si="34"/>
        <v>0</v>
      </c>
      <c r="F42" s="77">
        <f t="shared" si="34"/>
        <v>0</v>
      </c>
      <c r="G42" s="77">
        <f t="shared" si="34"/>
        <v>20634</v>
      </c>
      <c r="H42" s="77">
        <f t="shared" si="34"/>
        <v>0</v>
      </c>
      <c r="I42" s="77">
        <f t="shared" si="34"/>
        <v>0</v>
      </c>
      <c r="J42" s="77">
        <f t="shared" si="34"/>
        <v>103169</v>
      </c>
      <c r="K42" s="77">
        <f t="shared" si="34"/>
        <v>0</v>
      </c>
      <c r="L42" s="77">
        <f t="shared" si="34"/>
        <v>247604</v>
      </c>
      <c r="M42" s="77">
        <f t="shared" si="34"/>
        <v>0</v>
      </c>
      <c r="N42" s="77">
        <f t="shared" si="33"/>
        <v>41267</v>
      </c>
      <c r="O42" s="53">
        <v>412674</v>
      </c>
      <c r="Q42" s="139"/>
      <c r="R42" s="139"/>
    </row>
    <row r="43" spans="1:18">
      <c r="A43" s="73" t="str">
        <f t="shared" si="29"/>
        <v>田中</v>
      </c>
      <c r="B43" s="73">
        <f t="shared" si="29"/>
        <v>0</v>
      </c>
      <c r="C43" s="193"/>
      <c r="D43" s="77">
        <f t="shared" ref="D43:M43" si="35">ROUND(D7*$O43,0)</f>
        <v>45573</v>
      </c>
      <c r="E43" s="77">
        <f t="shared" si="35"/>
        <v>0</v>
      </c>
      <c r="F43" s="77">
        <f t="shared" si="35"/>
        <v>91145</v>
      </c>
      <c r="G43" s="77">
        <f t="shared" si="35"/>
        <v>0</v>
      </c>
      <c r="H43" s="77">
        <f t="shared" si="35"/>
        <v>22786</v>
      </c>
      <c r="I43" s="77">
        <f t="shared" si="35"/>
        <v>0</v>
      </c>
      <c r="J43" s="77">
        <f t="shared" si="35"/>
        <v>0</v>
      </c>
      <c r="K43" s="77">
        <f t="shared" si="35"/>
        <v>250649</v>
      </c>
      <c r="L43" s="77">
        <f t="shared" si="35"/>
        <v>0</v>
      </c>
      <c r="M43" s="77">
        <f t="shared" si="35"/>
        <v>0</v>
      </c>
      <c r="N43" s="77">
        <f t="shared" si="33"/>
        <v>45572.200000000012</v>
      </c>
      <c r="O43" s="53">
        <v>455725.2</v>
      </c>
    </row>
    <row r="44" spans="1:18">
      <c r="A44" s="73" t="str">
        <f t="shared" si="29"/>
        <v>伊川</v>
      </c>
      <c r="B44" s="73">
        <f t="shared" si="29"/>
        <v>0</v>
      </c>
      <c r="C44" s="193"/>
      <c r="D44" s="77">
        <f t="shared" ref="D44:M44" si="36">ROUND(D8*$O44,0)</f>
        <v>11990</v>
      </c>
      <c r="E44" s="77">
        <f t="shared" si="36"/>
        <v>0</v>
      </c>
      <c r="F44" s="77">
        <f t="shared" si="36"/>
        <v>5995</v>
      </c>
      <c r="G44" s="77">
        <f t="shared" si="36"/>
        <v>29976</v>
      </c>
      <c r="H44" s="77">
        <f t="shared" si="36"/>
        <v>11990</v>
      </c>
      <c r="I44" s="77">
        <f t="shared" si="36"/>
        <v>0</v>
      </c>
      <c r="J44" s="77">
        <f t="shared" si="36"/>
        <v>0</v>
      </c>
      <c r="K44" s="77">
        <f t="shared" si="36"/>
        <v>0</v>
      </c>
      <c r="L44" s="77">
        <f t="shared" si="36"/>
        <v>17986</v>
      </c>
      <c r="M44" s="77">
        <f t="shared" si="36"/>
        <v>0</v>
      </c>
      <c r="N44" s="77">
        <f t="shared" si="33"/>
        <v>41967</v>
      </c>
      <c r="O44" s="53">
        <v>119904</v>
      </c>
    </row>
    <row r="45" spans="1:18">
      <c r="A45" s="73" t="str">
        <f t="shared" si="29"/>
        <v>石森・中村</v>
      </c>
      <c r="B45" s="73">
        <f t="shared" si="29"/>
        <v>0</v>
      </c>
      <c r="C45" s="193"/>
      <c r="D45" s="77">
        <f t="shared" ref="D45:M45" si="37">ROUND(D9*$O45,0)</f>
        <v>0</v>
      </c>
      <c r="E45" s="77">
        <f t="shared" si="37"/>
        <v>0</v>
      </c>
      <c r="F45" s="77">
        <f t="shared" si="37"/>
        <v>0</v>
      </c>
      <c r="G45" s="77">
        <f t="shared" si="37"/>
        <v>0</v>
      </c>
      <c r="H45" s="77">
        <f t="shared" si="37"/>
        <v>0</v>
      </c>
      <c r="I45" s="77">
        <f t="shared" si="37"/>
        <v>0</v>
      </c>
      <c r="J45" s="77">
        <f t="shared" si="37"/>
        <v>0</v>
      </c>
      <c r="K45" s="77">
        <f t="shared" si="37"/>
        <v>0</v>
      </c>
      <c r="L45" s="77">
        <f t="shared" si="37"/>
        <v>0</v>
      </c>
      <c r="M45" s="77">
        <f t="shared" si="37"/>
        <v>0</v>
      </c>
      <c r="N45" s="77">
        <f t="shared" si="33"/>
        <v>0</v>
      </c>
      <c r="O45" s="53"/>
    </row>
    <row r="46" spans="1:18">
      <c r="A46" s="68"/>
      <c r="B46" s="71" t="s">
        <v>99</v>
      </c>
      <c r="C46" s="194"/>
      <c r="D46" s="77">
        <f t="shared" ref="D46:O46" si="38">SUM(D40:D45)</f>
        <v>160121</v>
      </c>
      <c r="E46" s="77">
        <f t="shared" si="38"/>
        <v>51279</v>
      </c>
      <c r="F46" s="77">
        <f t="shared" si="38"/>
        <v>323513</v>
      </c>
      <c r="G46" s="77">
        <f t="shared" si="38"/>
        <v>207095</v>
      </c>
      <c r="H46" s="77">
        <f t="shared" si="38"/>
        <v>477267</v>
      </c>
      <c r="I46" s="77">
        <f t="shared" si="38"/>
        <v>0</v>
      </c>
      <c r="J46" s="77">
        <f t="shared" si="38"/>
        <v>103169</v>
      </c>
      <c r="K46" s="77">
        <f t="shared" ref="K46" si="39">SUM(K40:K45)</f>
        <v>250649</v>
      </c>
      <c r="L46" s="77">
        <f t="shared" si="38"/>
        <v>645053</v>
      </c>
      <c r="M46" s="77">
        <f t="shared" si="38"/>
        <v>0</v>
      </c>
      <c r="N46" s="77">
        <f t="shared" si="38"/>
        <v>578157.19999999995</v>
      </c>
      <c r="O46" s="77">
        <f t="shared" si="38"/>
        <v>2796303.2</v>
      </c>
    </row>
    <row r="47" spans="1:18">
      <c r="A47" s="68" t="s">
        <v>110</v>
      </c>
      <c r="B47" s="71"/>
      <c r="C47" s="194"/>
      <c r="D47" s="77">
        <f t="shared" ref="D47:M47" si="40">ROUND($O47*D23,0)</f>
        <v>6355</v>
      </c>
      <c r="E47" s="77">
        <f t="shared" si="40"/>
        <v>1271</v>
      </c>
      <c r="F47" s="77">
        <f t="shared" si="40"/>
        <v>13982</v>
      </c>
      <c r="G47" s="77">
        <f t="shared" si="40"/>
        <v>8898</v>
      </c>
      <c r="H47" s="77">
        <f t="shared" si="40"/>
        <v>17795</v>
      </c>
      <c r="I47" s="77">
        <f t="shared" si="40"/>
        <v>1271</v>
      </c>
      <c r="J47" s="77">
        <f t="shared" si="40"/>
        <v>7627</v>
      </c>
      <c r="K47" s="77">
        <f t="shared" si="40"/>
        <v>13982</v>
      </c>
      <c r="L47" s="77">
        <f>ROUND($O47*L23,0)</f>
        <v>29235</v>
      </c>
      <c r="M47" s="77">
        <f t="shared" si="40"/>
        <v>0</v>
      </c>
      <c r="N47" s="77">
        <f>O47-SUM(D47:M47)</f>
        <v>26693.799999999814</v>
      </c>
      <c r="O47" s="53">
        <f>2923413-O46</f>
        <v>127109.79999999981</v>
      </c>
    </row>
    <row r="48" spans="1:18">
      <c r="A48" s="68"/>
      <c r="B48" s="71" t="s">
        <v>31</v>
      </c>
      <c r="C48" s="194"/>
      <c r="D48" s="77">
        <f>SUM(D46:D47)</f>
        <v>166476</v>
      </c>
      <c r="E48" s="77">
        <f t="shared" ref="E48:O48" si="41">SUM(E46:E47)</f>
        <v>52550</v>
      </c>
      <c r="F48" s="77">
        <f t="shared" si="41"/>
        <v>337495</v>
      </c>
      <c r="G48" s="77">
        <f t="shared" si="41"/>
        <v>215993</v>
      </c>
      <c r="H48" s="77">
        <f t="shared" si="41"/>
        <v>495062</v>
      </c>
      <c r="I48" s="77">
        <f t="shared" si="41"/>
        <v>1271</v>
      </c>
      <c r="J48" s="77">
        <f t="shared" si="41"/>
        <v>110796</v>
      </c>
      <c r="K48" s="77">
        <f t="shared" ref="K48" si="42">SUM(K46:K47)</f>
        <v>264631</v>
      </c>
      <c r="L48" s="77">
        <f t="shared" si="41"/>
        <v>674288</v>
      </c>
      <c r="M48" s="77">
        <f t="shared" ref="M48" si="43">SUM(M46:M47)</f>
        <v>0</v>
      </c>
      <c r="N48" s="77">
        <f t="shared" si="41"/>
        <v>604850.99999999977</v>
      </c>
      <c r="O48" s="77">
        <f t="shared" si="41"/>
        <v>2923413</v>
      </c>
    </row>
    <row r="49" spans="1:18">
      <c r="A49" s="80"/>
      <c r="B49" s="81"/>
      <c r="C49" s="195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8">
      <c r="A50" s="60" t="s">
        <v>111</v>
      </c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76" t="s">
        <v>30</v>
      </c>
    </row>
    <row r="51" spans="1:18" s="75" customFormat="1" ht="54">
      <c r="A51" s="61" t="s">
        <v>101</v>
      </c>
      <c r="B51" s="62" t="s">
        <v>102</v>
      </c>
      <c r="C51" s="98" t="s">
        <v>103</v>
      </c>
      <c r="D51" s="48" t="str">
        <f t="shared" ref="D51:O51" si="44">D3</f>
        <v>技術・設備合理化研究調査</v>
      </c>
      <c r="E51" s="48" t="str">
        <f t="shared" si="44"/>
        <v>経営合理化研究調査</v>
      </c>
      <c r="F51" s="48" t="str">
        <f t="shared" si="44"/>
        <v>標準化
研究調査事業
(ＪＧＭＡ/規格)</v>
      </c>
      <c r="G51" s="48" t="str">
        <f t="shared" si="44"/>
        <v>標準化
研究調査事業
(ISO/第一・第二分科会)</v>
      </c>
      <c r="H51" s="48" t="str">
        <f t="shared" si="44"/>
        <v>講演会、研究会、機関誌</v>
      </c>
      <c r="I51" s="48" t="str">
        <f t="shared" si="44"/>
        <v>収益事業
(保険事務・見本市事務)</v>
      </c>
      <c r="J51" s="48" t="str">
        <f t="shared" si="44"/>
        <v>技術力向上事業</v>
      </c>
      <c r="K51" s="48" t="str">
        <f t="shared" si="44"/>
        <v>歯車製造便覧</v>
      </c>
      <c r="L51" s="48" t="str">
        <f t="shared" si="44"/>
        <v>ギヤカレッジ</v>
      </c>
      <c r="M51" s="48" t="str">
        <f t="shared" si="44"/>
        <v>金属性状評価プロジェクト</v>
      </c>
      <c r="N51" s="48" t="str">
        <f t="shared" si="44"/>
        <v>管理</v>
      </c>
      <c r="O51" s="48" t="str">
        <f t="shared" si="44"/>
        <v>合計</v>
      </c>
      <c r="Q51" s="86"/>
      <c r="R51" s="86"/>
    </row>
    <row r="52" spans="1:18" s="67" customFormat="1">
      <c r="A52" s="73" t="str">
        <f t="shared" ref="A52:B57" si="45">A4</f>
        <v>本島</v>
      </c>
      <c r="B52" s="73">
        <f t="shared" si="45"/>
        <v>0</v>
      </c>
      <c r="C52" s="193"/>
      <c r="D52" s="77">
        <f t="shared" ref="D52:M52" si="46">ROUND(D4*$O52,0)</f>
        <v>16172</v>
      </c>
      <c r="E52" s="77">
        <f t="shared" si="46"/>
        <v>8086</v>
      </c>
      <c r="F52" s="77">
        <f t="shared" si="46"/>
        <v>4851</v>
      </c>
      <c r="G52" s="77">
        <f t="shared" si="46"/>
        <v>0</v>
      </c>
      <c r="H52" s="77">
        <f t="shared" si="46"/>
        <v>8086</v>
      </c>
      <c r="I52" s="77">
        <f t="shared" si="46"/>
        <v>0</v>
      </c>
      <c r="J52" s="77">
        <f t="shared" si="46"/>
        <v>0</v>
      </c>
      <c r="K52" s="77">
        <f t="shared" si="46"/>
        <v>0</v>
      </c>
      <c r="L52" s="77">
        <f t="shared" si="46"/>
        <v>59835</v>
      </c>
      <c r="M52" s="77">
        <f t="shared" si="46"/>
        <v>0</v>
      </c>
      <c r="N52" s="77">
        <f t="shared" ref="N52" si="47">O52-SUM(D52:M52)</f>
        <v>64685</v>
      </c>
      <c r="O52" s="78">
        <v>161715</v>
      </c>
      <c r="Q52" s="139"/>
      <c r="R52" s="139"/>
    </row>
    <row r="53" spans="1:18" s="67" customFormat="1">
      <c r="A53" s="73" t="str">
        <f t="shared" si="45"/>
        <v>宮崎</v>
      </c>
      <c r="B53" s="73">
        <f t="shared" si="45"/>
        <v>0</v>
      </c>
      <c r="C53" s="193"/>
      <c r="D53" s="77">
        <f t="shared" ref="D53:M53" si="48">ROUND(D5*$O53,0)</f>
        <v>0</v>
      </c>
      <c r="E53" s="77">
        <f t="shared" si="48"/>
        <v>0</v>
      </c>
      <c r="F53" s="77">
        <f t="shared" si="48"/>
        <v>51335</v>
      </c>
      <c r="G53" s="77">
        <f t="shared" si="48"/>
        <v>41068</v>
      </c>
      <c r="H53" s="77">
        <f t="shared" si="48"/>
        <v>102670</v>
      </c>
      <c r="I53" s="77">
        <f t="shared" si="48"/>
        <v>0</v>
      </c>
      <c r="J53" s="77">
        <f t="shared" si="48"/>
        <v>0</v>
      </c>
      <c r="K53" s="77">
        <f t="shared" si="48"/>
        <v>0</v>
      </c>
      <c r="L53" s="77">
        <f t="shared" si="48"/>
        <v>0</v>
      </c>
      <c r="M53" s="77">
        <f t="shared" si="48"/>
        <v>0</v>
      </c>
      <c r="N53" s="77">
        <f t="shared" ref="N53:N57" si="49">O53-SUM(D53:M53)</f>
        <v>10267</v>
      </c>
      <c r="O53" s="78">
        <v>205340</v>
      </c>
      <c r="Q53" s="139"/>
      <c r="R53" s="139"/>
    </row>
    <row r="54" spans="1:18" s="67" customFormat="1">
      <c r="A54" s="73" t="str">
        <f t="shared" si="45"/>
        <v>石川</v>
      </c>
      <c r="B54" s="73">
        <f t="shared" si="45"/>
        <v>0</v>
      </c>
      <c r="C54" s="193"/>
      <c r="D54" s="77">
        <f t="shared" ref="D54:M54" si="50">ROUND(D6*$O54,0)</f>
        <v>0</v>
      </c>
      <c r="E54" s="77">
        <f t="shared" si="50"/>
        <v>0</v>
      </c>
      <c r="F54" s="77">
        <f t="shared" si="50"/>
        <v>0</v>
      </c>
      <c r="G54" s="77">
        <f t="shared" si="50"/>
        <v>4714</v>
      </c>
      <c r="H54" s="77">
        <f t="shared" si="50"/>
        <v>0</v>
      </c>
      <c r="I54" s="77">
        <f t="shared" si="50"/>
        <v>0</v>
      </c>
      <c r="J54" s="77">
        <f t="shared" si="50"/>
        <v>23572</v>
      </c>
      <c r="K54" s="77">
        <f t="shared" si="50"/>
        <v>0</v>
      </c>
      <c r="L54" s="77">
        <f t="shared" si="50"/>
        <v>56573</v>
      </c>
      <c r="M54" s="77">
        <f t="shared" si="50"/>
        <v>0</v>
      </c>
      <c r="N54" s="77">
        <f t="shared" si="49"/>
        <v>9429</v>
      </c>
      <c r="O54" s="78">
        <v>94288</v>
      </c>
      <c r="Q54" s="139"/>
      <c r="R54" s="139"/>
    </row>
    <row r="55" spans="1:18">
      <c r="A55" s="73" t="str">
        <f t="shared" si="45"/>
        <v>田中</v>
      </c>
      <c r="B55" s="73">
        <f t="shared" si="45"/>
        <v>0</v>
      </c>
      <c r="C55" s="193"/>
      <c r="D55" s="77">
        <f t="shared" ref="D55:M55" si="51">ROUND(D7*$O55,0)</f>
        <v>34783</v>
      </c>
      <c r="E55" s="77">
        <f t="shared" si="51"/>
        <v>0</v>
      </c>
      <c r="F55" s="77">
        <f t="shared" si="51"/>
        <v>69566</v>
      </c>
      <c r="G55" s="77">
        <f t="shared" si="51"/>
        <v>0</v>
      </c>
      <c r="H55" s="77">
        <f t="shared" si="51"/>
        <v>17391</v>
      </c>
      <c r="I55" s="77">
        <f t="shared" si="51"/>
        <v>0</v>
      </c>
      <c r="J55" s="77">
        <f t="shared" si="51"/>
        <v>0</v>
      </c>
      <c r="K55" s="77">
        <f t="shared" si="51"/>
        <v>191306</v>
      </c>
      <c r="L55" s="77">
        <f t="shared" si="51"/>
        <v>0</v>
      </c>
      <c r="M55" s="77">
        <f t="shared" si="51"/>
        <v>0</v>
      </c>
      <c r="N55" s="77">
        <f t="shared" si="49"/>
        <v>34783</v>
      </c>
      <c r="O55" s="78">
        <v>347829</v>
      </c>
    </row>
    <row r="56" spans="1:18">
      <c r="A56" s="73" t="str">
        <f t="shared" si="45"/>
        <v>伊川</v>
      </c>
      <c r="B56" s="73">
        <f t="shared" si="45"/>
        <v>0</v>
      </c>
      <c r="C56" s="193"/>
      <c r="D56" s="77">
        <f t="shared" ref="D56:M56" si="52">ROUND(D8*$O56,0)</f>
        <v>3881</v>
      </c>
      <c r="E56" s="77">
        <f t="shared" si="52"/>
        <v>0</v>
      </c>
      <c r="F56" s="77">
        <f t="shared" si="52"/>
        <v>1940</v>
      </c>
      <c r="G56" s="77">
        <f t="shared" si="52"/>
        <v>9701</v>
      </c>
      <c r="H56" s="77">
        <f t="shared" si="52"/>
        <v>3881</v>
      </c>
      <c r="I56" s="77">
        <f t="shared" si="52"/>
        <v>0</v>
      </c>
      <c r="J56" s="77">
        <f t="shared" si="52"/>
        <v>0</v>
      </c>
      <c r="K56" s="77">
        <f t="shared" si="52"/>
        <v>0</v>
      </c>
      <c r="L56" s="77">
        <f t="shared" si="52"/>
        <v>5821</v>
      </c>
      <c r="M56" s="77">
        <f t="shared" si="52"/>
        <v>0</v>
      </c>
      <c r="N56" s="77">
        <f t="shared" si="49"/>
        <v>13581</v>
      </c>
      <c r="O56" s="78">
        <v>38805</v>
      </c>
    </row>
    <row r="57" spans="1:18">
      <c r="A57" s="73" t="str">
        <f t="shared" si="45"/>
        <v>石森・中村</v>
      </c>
      <c r="B57" s="73">
        <f t="shared" si="45"/>
        <v>0</v>
      </c>
      <c r="C57" s="193"/>
      <c r="D57" s="77">
        <f t="shared" ref="D57:M57" si="53">ROUND(D9*$O57,0)</f>
        <v>0</v>
      </c>
      <c r="E57" s="77">
        <f t="shared" si="53"/>
        <v>0</v>
      </c>
      <c r="F57" s="77">
        <f t="shared" si="53"/>
        <v>0</v>
      </c>
      <c r="G57" s="77">
        <f t="shared" si="53"/>
        <v>0</v>
      </c>
      <c r="H57" s="77">
        <f t="shared" si="53"/>
        <v>0</v>
      </c>
      <c r="I57" s="77">
        <f t="shared" si="53"/>
        <v>0</v>
      </c>
      <c r="J57" s="77">
        <f t="shared" si="53"/>
        <v>0</v>
      </c>
      <c r="K57" s="77">
        <f t="shared" si="53"/>
        <v>0</v>
      </c>
      <c r="L57" s="77">
        <f t="shared" si="53"/>
        <v>0</v>
      </c>
      <c r="M57" s="77">
        <f t="shared" si="53"/>
        <v>0</v>
      </c>
      <c r="N57" s="77">
        <f t="shared" si="49"/>
        <v>0</v>
      </c>
      <c r="O57" s="78"/>
    </row>
    <row r="58" spans="1:18">
      <c r="A58" s="68"/>
      <c r="B58" s="71" t="s">
        <v>99</v>
      </c>
      <c r="C58" s="194"/>
      <c r="D58" s="77">
        <f t="shared" ref="D58:O58" si="54">SUM(D52:D57)</f>
        <v>54836</v>
      </c>
      <c r="E58" s="77">
        <f t="shared" si="54"/>
        <v>8086</v>
      </c>
      <c r="F58" s="77">
        <f t="shared" si="54"/>
        <v>127692</v>
      </c>
      <c r="G58" s="77">
        <f t="shared" si="54"/>
        <v>55483</v>
      </c>
      <c r="H58" s="77">
        <f t="shared" si="54"/>
        <v>132028</v>
      </c>
      <c r="I58" s="77">
        <f t="shared" si="54"/>
        <v>0</v>
      </c>
      <c r="J58" s="77">
        <f t="shared" si="54"/>
        <v>23572</v>
      </c>
      <c r="K58" s="77">
        <f t="shared" ref="K58" si="55">SUM(K52:K57)</f>
        <v>191306</v>
      </c>
      <c r="L58" s="77">
        <f t="shared" si="54"/>
        <v>122229</v>
      </c>
      <c r="M58" s="77">
        <f t="shared" si="54"/>
        <v>0</v>
      </c>
      <c r="N58" s="77">
        <f t="shared" si="54"/>
        <v>132745</v>
      </c>
      <c r="O58" s="77">
        <f t="shared" si="54"/>
        <v>847977</v>
      </c>
    </row>
    <row r="59" spans="1:18">
      <c r="A59" s="68"/>
      <c r="B59" s="71"/>
      <c r="C59" s="194"/>
      <c r="D59" s="77">
        <f t="shared" ref="D59:M59" si="56">ROUND($O59*D23,0)</f>
        <v>0</v>
      </c>
      <c r="E59" s="77">
        <f t="shared" si="56"/>
        <v>0</v>
      </c>
      <c r="F59" s="77">
        <f t="shared" si="56"/>
        <v>0</v>
      </c>
      <c r="G59" s="77">
        <f t="shared" si="56"/>
        <v>0</v>
      </c>
      <c r="H59" s="77">
        <f t="shared" si="56"/>
        <v>0</v>
      </c>
      <c r="I59" s="77">
        <f t="shared" si="56"/>
        <v>0</v>
      </c>
      <c r="J59" s="77">
        <f t="shared" si="56"/>
        <v>0</v>
      </c>
      <c r="K59" s="77">
        <f t="shared" si="56"/>
        <v>0</v>
      </c>
      <c r="L59" s="77">
        <f t="shared" si="56"/>
        <v>0</v>
      </c>
      <c r="M59" s="77">
        <f t="shared" si="56"/>
        <v>0</v>
      </c>
      <c r="N59" s="77">
        <f>O59-SUM(D59:M59)</f>
        <v>0</v>
      </c>
      <c r="O59" s="53">
        <v>0</v>
      </c>
    </row>
    <row r="60" spans="1:18">
      <c r="A60" s="68"/>
      <c r="B60" s="71" t="s">
        <v>31</v>
      </c>
      <c r="C60" s="194"/>
      <c r="D60" s="77">
        <f t="shared" ref="D60:O60" si="57">SUM(D58:D59)</f>
        <v>54836</v>
      </c>
      <c r="E60" s="77">
        <f t="shared" si="57"/>
        <v>8086</v>
      </c>
      <c r="F60" s="77">
        <f t="shared" si="57"/>
        <v>127692</v>
      </c>
      <c r="G60" s="77">
        <f t="shared" si="57"/>
        <v>55483</v>
      </c>
      <c r="H60" s="77">
        <f t="shared" si="57"/>
        <v>132028</v>
      </c>
      <c r="I60" s="77">
        <f t="shared" si="57"/>
        <v>0</v>
      </c>
      <c r="J60" s="77">
        <f t="shared" si="57"/>
        <v>23572</v>
      </c>
      <c r="K60" s="77">
        <f t="shared" si="57"/>
        <v>191306</v>
      </c>
      <c r="L60" s="77">
        <f t="shared" si="57"/>
        <v>122229</v>
      </c>
      <c r="M60" s="77">
        <f t="shared" si="57"/>
        <v>0</v>
      </c>
      <c r="N60" s="77">
        <f t="shared" si="57"/>
        <v>132745</v>
      </c>
      <c r="O60" s="77">
        <f t="shared" si="57"/>
        <v>847977</v>
      </c>
    </row>
    <row r="61" spans="1:18"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</row>
    <row r="62" spans="1:18">
      <c r="A62" s="60" t="s">
        <v>112</v>
      </c>
      <c r="C62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76" t="s">
        <v>30</v>
      </c>
    </row>
    <row r="63" spans="1:18" ht="54">
      <c r="A63" s="61" t="s">
        <v>101</v>
      </c>
      <c r="B63" s="168" t="s">
        <v>102</v>
      </c>
      <c r="C63" s="168" t="s">
        <v>103</v>
      </c>
      <c r="D63" s="48" t="str">
        <f t="shared" ref="D63:O63" si="58">D14</f>
        <v>技術・設備合理化研究調査</v>
      </c>
      <c r="E63" s="48" t="str">
        <f t="shared" si="58"/>
        <v>経営合理化研究調査</v>
      </c>
      <c r="F63" s="48" t="str">
        <f t="shared" si="58"/>
        <v>標準化
研究調査事業
(ＪＧＭＡ/規格)</v>
      </c>
      <c r="G63" s="48" t="str">
        <f t="shared" si="58"/>
        <v>標準化
研究調査事業
(ISO/第一・第二分科会)</v>
      </c>
      <c r="H63" s="48" t="str">
        <f t="shared" si="58"/>
        <v>講演会、研究会、機関誌</v>
      </c>
      <c r="I63" s="48" t="str">
        <f t="shared" si="58"/>
        <v>収益事業
(保険事務・見本市事務)</v>
      </c>
      <c r="J63" s="48" t="str">
        <f t="shared" si="58"/>
        <v>技術力向上事業</v>
      </c>
      <c r="K63" s="48" t="str">
        <f t="shared" si="58"/>
        <v>歯車製造便覧</v>
      </c>
      <c r="L63" s="48" t="str">
        <f t="shared" si="58"/>
        <v>ギヤカレッジ</v>
      </c>
      <c r="M63" s="48" t="str">
        <f t="shared" si="58"/>
        <v>金属性状評価プロジェクト</v>
      </c>
      <c r="N63" s="48" t="str">
        <f t="shared" si="58"/>
        <v>管理</v>
      </c>
      <c r="O63" s="48" t="str">
        <f t="shared" si="58"/>
        <v>合計</v>
      </c>
    </row>
    <row r="64" spans="1:18">
      <c r="A64" s="68" t="str">
        <f>A4</f>
        <v>本島</v>
      </c>
      <c r="B64" s="68">
        <f>B4</f>
        <v>0</v>
      </c>
      <c r="C64" s="69"/>
      <c r="D64" s="77">
        <f t="shared" ref="D64:M64" si="59">ROUND(D4*$O64,0)</f>
        <v>42100</v>
      </c>
      <c r="E64" s="77">
        <f t="shared" si="59"/>
        <v>21050</v>
      </c>
      <c r="F64" s="77">
        <f t="shared" si="59"/>
        <v>12630</v>
      </c>
      <c r="G64" s="77">
        <f t="shared" si="59"/>
        <v>0</v>
      </c>
      <c r="H64" s="77">
        <f t="shared" si="59"/>
        <v>21050</v>
      </c>
      <c r="I64" s="77">
        <f t="shared" si="59"/>
        <v>0</v>
      </c>
      <c r="J64" s="77">
        <f t="shared" si="59"/>
        <v>0</v>
      </c>
      <c r="K64" s="77">
        <f t="shared" si="59"/>
        <v>0</v>
      </c>
      <c r="L64" s="77">
        <f t="shared" si="59"/>
        <v>155770</v>
      </c>
      <c r="M64" s="77">
        <f t="shared" si="59"/>
        <v>0</v>
      </c>
      <c r="N64" s="77">
        <f>O64-SUM(D64:M64)</f>
        <v>168400</v>
      </c>
      <c r="O64" s="53">
        <v>421000</v>
      </c>
    </row>
    <row r="65" spans="1:16">
      <c r="A65" s="68" t="str">
        <f>A5</f>
        <v>宮崎</v>
      </c>
      <c r="B65" s="68">
        <f>B5</f>
        <v>0</v>
      </c>
      <c r="C65" s="69"/>
      <c r="D65" s="77">
        <f t="shared" ref="D65:M65" si="60">ROUND(D5*$O65,0)</f>
        <v>0</v>
      </c>
      <c r="E65" s="77">
        <f t="shared" si="60"/>
        <v>0</v>
      </c>
      <c r="F65" s="77">
        <f t="shared" si="60"/>
        <v>53750</v>
      </c>
      <c r="G65" s="77">
        <f t="shared" si="60"/>
        <v>43000</v>
      </c>
      <c r="H65" s="77">
        <f t="shared" si="60"/>
        <v>107500</v>
      </c>
      <c r="I65" s="77">
        <f t="shared" si="60"/>
        <v>0</v>
      </c>
      <c r="J65" s="77">
        <f t="shared" si="60"/>
        <v>0</v>
      </c>
      <c r="K65" s="77">
        <f t="shared" si="60"/>
        <v>0</v>
      </c>
      <c r="L65" s="77">
        <f t="shared" si="60"/>
        <v>0</v>
      </c>
      <c r="M65" s="77">
        <f t="shared" si="60"/>
        <v>0</v>
      </c>
      <c r="N65" s="77">
        <f>O65-SUM(D65:M65)</f>
        <v>10750</v>
      </c>
      <c r="O65" s="53">
        <v>215000</v>
      </c>
    </row>
    <row r="66" spans="1:16">
      <c r="A66" s="68"/>
      <c r="B66" s="71" t="s">
        <v>31</v>
      </c>
      <c r="C66" s="71"/>
      <c r="D66" s="77">
        <f t="shared" ref="D66:O66" si="61">SUM(D64:D65)</f>
        <v>42100</v>
      </c>
      <c r="E66" s="77">
        <f t="shared" si="61"/>
        <v>21050</v>
      </c>
      <c r="F66" s="77">
        <f t="shared" si="61"/>
        <v>66380</v>
      </c>
      <c r="G66" s="77">
        <f t="shared" si="61"/>
        <v>43000</v>
      </c>
      <c r="H66" s="77">
        <f t="shared" si="61"/>
        <v>128550</v>
      </c>
      <c r="I66" s="77">
        <f t="shared" si="61"/>
        <v>0</v>
      </c>
      <c r="J66" s="77">
        <f t="shared" si="61"/>
        <v>0</v>
      </c>
      <c r="K66" s="77">
        <f t="shared" si="61"/>
        <v>0</v>
      </c>
      <c r="L66" s="77">
        <f t="shared" si="61"/>
        <v>155770</v>
      </c>
      <c r="M66" s="77">
        <f t="shared" si="61"/>
        <v>0</v>
      </c>
      <c r="N66" s="77">
        <f t="shared" si="61"/>
        <v>179150</v>
      </c>
      <c r="O66" s="77">
        <f t="shared" si="61"/>
        <v>636000</v>
      </c>
    </row>
    <row r="67" spans="1:16">
      <c r="C67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</row>
    <row r="68" spans="1:16">
      <c r="A68" s="60" t="s">
        <v>404</v>
      </c>
      <c r="C68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76" t="s">
        <v>30</v>
      </c>
    </row>
    <row r="69" spans="1:16" ht="54">
      <c r="A69" s="61" t="s">
        <v>101</v>
      </c>
      <c r="B69" s="168" t="s">
        <v>102</v>
      </c>
      <c r="C69" s="168" t="s">
        <v>103</v>
      </c>
      <c r="D69" s="48" t="str">
        <f t="shared" ref="D69:O69" si="62">D14</f>
        <v>技術・設備合理化研究調査</v>
      </c>
      <c r="E69" s="48" t="str">
        <f t="shared" si="62"/>
        <v>経営合理化研究調査</v>
      </c>
      <c r="F69" s="48" t="str">
        <f t="shared" si="62"/>
        <v>標準化
研究調査事業
(ＪＧＭＡ/規格)</v>
      </c>
      <c r="G69" s="48" t="str">
        <f t="shared" si="62"/>
        <v>標準化
研究調査事業
(ISO/第一・第二分科会)</v>
      </c>
      <c r="H69" s="48" t="str">
        <f t="shared" si="62"/>
        <v>講演会、研究会、機関誌</v>
      </c>
      <c r="I69" s="48" t="str">
        <f t="shared" si="62"/>
        <v>収益事業
(保険事務・見本市事務)</v>
      </c>
      <c r="J69" s="48" t="str">
        <f t="shared" si="62"/>
        <v>技術力向上事業</v>
      </c>
      <c r="K69" s="48" t="str">
        <f t="shared" si="62"/>
        <v>歯車製造便覧</v>
      </c>
      <c r="L69" s="48" t="str">
        <f t="shared" si="62"/>
        <v>ギヤカレッジ</v>
      </c>
      <c r="M69" s="48" t="str">
        <f t="shared" si="62"/>
        <v>金属性状評価プロジェクト</v>
      </c>
      <c r="N69" s="48" t="str">
        <f t="shared" si="62"/>
        <v>管理</v>
      </c>
      <c r="O69" s="48" t="str">
        <f t="shared" si="62"/>
        <v>合計</v>
      </c>
    </row>
    <row r="70" spans="1:16">
      <c r="A70" s="73" t="str">
        <f>A8</f>
        <v>伊川</v>
      </c>
      <c r="B70" s="73"/>
      <c r="C70" s="193"/>
      <c r="D70" s="77">
        <f t="shared" ref="D70:M70" si="63">ROUND(D8*$O70,0)</f>
        <v>100310</v>
      </c>
      <c r="E70" s="77">
        <f t="shared" si="63"/>
        <v>0</v>
      </c>
      <c r="F70" s="77">
        <f t="shared" si="63"/>
        <v>50155</v>
      </c>
      <c r="G70" s="77">
        <f t="shared" si="63"/>
        <v>250776</v>
      </c>
      <c r="H70" s="77">
        <f t="shared" si="63"/>
        <v>100310</v>
      </c>
      <c r="I70" s="77">
        <f t="shared" si="63"/>
        <v>0</v>
      </c>
      <c r="J70" s="77">
        <f t="shared" si="63"/>
        <v>0</v>
      </c>
      <c r="K70" s="77">
        <f t="shared" si="63"/>
        <v>0</v>
      </c>
      <c r="L70" s="77">
        <f t="shared" si="63"/>
        <v>150465</v>
      </c>
      <c r="M70" s="77">
        <f t="shared" si="63"/>
        <v>0</v>
      </c>
      <c r="N70" s="77">
        <f>O70-SUM(D70:M70)</f>
        <v>351086</v>
      </c>
      <c r="O70" s="78">
        <f>1003102</f>
        <v>1003102</v>
      </c>
      <c r="P70" t="s">
        <v>575</v>
      </c>
    </row>
    <row r="71" spans="1:16">
      <c r="A71" s="68" t="str">
        <f>A9</f>
        <v>石森・中村</v>
      </c>
      <c r="B71" s="68"/>
      <c r="C71" s="69"/>
      <c r="D71" s="77">
        <f t="shared" ref="D71:M71" si="64">ROUND(D9*$O71,0)</f>
        <v>0</v>
      </c>
      <c r="E71" s="77">
        <f t="shared" si="64"/>
        <v>0</v>
      </c>
      <c r="F71" s="77">
        <f t="shared" si="64"/>
        <v>56452</v>
      </c>
      <c r="G71" s="77">
        <f t="shared" si="64"/>
        <v>0</v>
      </c>
      <c r="H71" s="77">
        <f t="shared" si="64"/>
        <v>112904</v>
      </c>
      <c r="I71" s="77">
        <f t="shared" si="64"/>
        <v>56452</v>
      </c>
      <c r="J71" s="77">
        <f t="shared" si="64"/>
        <v>56452</v>
      </c>
      <c r="K71" s="77">
        <f t="shared" si="64"/>
        <v>0</v>
      </c>
      <c r="L71" s="77">
        <f t="shared" si="64"/>
        <v>225808</v>
      </c>
      <c r="M71" s="77">
        <f t="shared" si="64"/>
        <v>0</v>
      </c>
      <c r="N71" s="77">
        <f>O71-SUM(D71:M71)</f>
        <v>620970</v>
      </c>
      <c r="O71" s="53">
        <f>755811+392505-19278</f>
        <v>1129038</v>
      </c>
      <c r="P71" t="s">
        <v>586</v>
      </c>
    </row>
    <row r="72" spans="1:16">
      <c r="A72" s="68"/>
      <c r="B72" s="71" t="s">
        <v>31</v>
      </c>
      <c r="C72" s="193"/>
      <c r="D72" s="95">
        <f>SUM(D70:D71)</f>
        <v>100310</v>
      </c>
      <c r="E72" s="95">
        <f t="shared" ref="E72:O72" si="65">SUM(E70:E71)</f>
        <v>0</v>
      </c>
      <c r="F72" s="95">
        <f t="shared" si="65"/>
        <v>106607</v>
      </c>
      <c r="G72" s="95">
        <f t="shared" si="65"/>
        <v>250776</v>
      </c>
      <c r="H72" s="95">
        <f t="shared" si="65"/>
        <v>213214</v>
      </c>
      <c r="I72" s="95">
        <f t="shared" si="65"/>
        <v>56452</v>
      </c>
      <c r="J72" s="95">
        <f t="shared" si="65"/>
        <v>56452</v>
      </c>
      <c r="K72" s="95">
        <f t="shared" si="65"/>
        <v>0</v>
      </c>
      <c r="L72" s="95">
        <f t="shared" si="65"/>
        <v>376273</v>
      </c>
      <c r="M72" s="95">
        <f t="shared" si="65"/>
        <v>0</v>
      </c>
      <c r="N72" s="95">
        <f t="shared" si="65"/>
        <v>972056</v>
      </c>
      <c r="O72" s="95">
        <f t="shared" si="65"/>
        <v>2132140</v>
      </c>
    </row>
  </sheetData>
  <phoneticPr fontId="4"/>
  <pageMargins left="0.51181102362204722" right="0.11811023622047245" top="0.74803149606299213" bottom="0.15748031496062992" header="0.31496062992125984" footer="0.31496062992125984"/>
  <pageSetup paperSize="9" scale="5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T166"/>
  <sheetViews>
    <sheetView topLeftCell="C1" zoomScale="90" zoomScaleNormal="90" workbookViewId="0">
      <pane xSplit="1" ySplit="4" topLeftCell="D92" activePane="bottomRight" state="frozen"/>
      <selection activeCell="H5" sqref="H5"/>
      <selection pane="topRight" activeCell="H5" sqref="H5"/>
      <selection pane="bottomLeft" activeCell="H5" sqref="H5"/>
      <selection pane="bottomRight" activeCell="H5" sqref="H5"/>
    </sheetView>
  </sheetViews>
  <sheetFormatPr defaultRowHeight="13.5"/>
  <cols>
    <col min="1" max="2" width="0" style="84" hidden="1" customWidth="1"/>
    <col min="3" max="3" width="22.5" style="84" customWidth="1"/>
    <col min="4" max="4" width="15.5" style="84" customWidth="1"/>
    <col min="5" max="5" width="13.25" style="84" customWidth="1"/>
    <col min="6" max="6" width="14" style="84" customWidth="1"/>
    <col min="7" max="7" width="20.75" style="84" customWidth="1"/>
    <col min="8" max="8" width="14.5" style="84" customWidth="1"/>
    <col min="9" max="9" width="13.25" style="84" customWidth="1"/>
    <col min="10" max="11" width="12.75" style="84" customWidth="1"/>
    <col min="12" max="12" width="11.5" style="84" bestFit="1" customWidth="1"/>
    <col min="13" max="13" width="11.5" style="84" customWidth="1"/>
    <col min="14" max="14" width="12.25" style="84" customWidth="1"/>
    <col min="15" max="15" width="12.375" style="84" customWidth="1"/>
    <col min="16" max="16" width="3.125" style="84" customWidth="1"/>
    <col min="17" max="17" width="10.875" style="84" customWidth="1"/>
    <col min="18" max="18" width="11.5" style="84" customWidth="1"/>
    <col min="19" max="16384" width="9" style="84"/>
  </cols>
  <sheetData>
    <row r="1" spans="1:20" ht="18.75">
      <c r="C1" s="85" t="s">
        <v>312</v>
      </c>
    </row>
    <row r="2" spans="1:20" ht="18.75">
      <c r="C2" s="85"/>
    </row>
    <row r="3" spans="1:20" ht="18.75">
      <c r="A3" s="84" t="s">
        <v>113</v>
      </c>
      <c r="C3" s="85" t="s">
        <v>537</v>
      </c>
      <c r="D3" s="86"/>
      <c r="E3" s="86"/>
      <c r="I3" s="86"/>
      <c r="J3" s="86"/>
      <c r="K3" s="86"/>
      <c r="L3" s="86"/>
      <c r="M3" s="86"/>
      <c r="N3" s="86"/>
      <c r="O3" s="87" t="s">
        <v>30</v>
      </c>
    </row>
    <row r="4" spans="1:20" ht="40.5">
      <c r="C4" s="77"/>
      <c r="D4" s="48" t="str">
        <f>'１．正味財産増減・法人税計算'!D3</f>
        <v>技術・設備合理化研究調査</v>
      </c>
      <c r="E4" s="48" t="str">
        <f>'１．正味財産増減・法人税計算'!E3</f>
        <v>経営合理化研究調査</v>
      </c>
      <c r="F4" s="48" t="str">
        <f>'１．正味財産増減・法人税計算'!F3</f>
        <v>標準化
研究調査事業
(ＪＧＭＡ/規格)</v>
      </c>
      <c r="G4" s="48" t="str">
        <f>'１．正味財産増減・法人税計算'!G3</f>
        <v>標準化
研究調査事業
(ISO/第一・第二分科会)</v>
      </c>
      <c r="H4" s="48" t="str">
        <f>'１．正味財産増減・法人税計算'!H3</f>
        <v>講演会、研究会、機関誌</v>
      </c>
      <c r="I4" s="48" t="str">
        <f>'１．正味財産増減・法人税計算'!I3</f>
        <v>収益事業
(保険事務・見本市事務)</v>
      </c>
      <c r="J4" s="48" t="str">
        <f>'１．正味財産増減・法人税計算'!J3</f>
        <v>技術力向上事業</v>
      </c>
      <c r="K4" s="167" t="str">
        <f>'１．正味財産増減・法人税計算'!K3</f>
        <v>歯車製造便覧</v>
      </c>
      <c r="L4" s="167" t="str">
        <f>'１．正味財産増減・法人税計算'!L3</f>
        <v>ギヤカレッジ</v>
      </c>
      <c r="M4" s="167" t="str">
        <f>'１．正味財産増減・法人税計算'!M3</f>
        <v>金属性状評価プロジェクト</v>
      </c>
      <c r="N4" s="167" t="str">
        <f>'１．正味財産増減・法人税計算'!N3</f>
        <v>管理</v>
      </c>
      <c r="O4" s="48" t="str">
        <f>'１．正味財産増減・法人税計算'!O3</f>
        <v>合計</v>
      </c>
      <c r="Q4" s="48" t="s">
        <v>338</v>
      </c>
      <c r="R4" s="48" t="s">
        <v>339</v>
      </c>
      <c r="T4" s="84" t="s">
        <v>538</v>
      </c>
    </row>
    <row r="5" spans="1:20" ht="14.25">
      <c r="C5" s="88" t="s">
        <v>489</v>
      </c>
      <c r="D5" s="50">
        <f>IFERROR(INDEX(事業別PL!$C$8:$U$100,MATCH($C5,事業別PL!$B$8:$B$100,0),MATCH(D$4,事業別PL!$C$7:$AE$7,0)),"")</f>
        <v>0</v>
      </c>
      <c r="E5" s="50">
        <f>IFERROR(INDEX(事業別PL!$C$8:$U$100,MATCH($C5,事業別PL!$B$8:$B$100,0),MATCH(E$4,事業別PL!$C$7:$AE$7,0)),"")</f>
        <v>0</v>
      </c>
      <c r="F5" s="50">
        <f>'４．直接事業費内訳'!D4</f>
        <v>462900</v>
      </c>
      <c r="G5" s="50">
        <f>'４．直接事業費内訳'!I4</f>
        <v>227000</v>
      </c>
      <c r="H5" s="50">
        <f>IFERROR(INDEX(事業別PL!$C$8:$U$100,MATCH($C5,事業別PL!$B$8:$B$100,0),MATCH(H$4,事業別PL!$C$7:$AE$7,0)),"")</f>
        <v>0</v>
      </c>
      <c r="I5" s="50">
        <f>'４．直接事業費内訳'!L4</f>
        <v>0</v>
      </c>
      <c r="J5" s="50">
        <f>'４．直接事業費内訳'!P4</f>
        <v>28400</v>
      </c>
      <c r="K5" s="50">
        <f>IFERROR(INDEX(事業別PL!$C$8:$U$100,MATCH($C5,事業別PL!$B$8:$B$100,0),MATCH(K$4,事業別PL!$C$7:$AE$7,0)),"")</f>
        <v>0</v>
      </c>
      <c r="L5" s="50">
        <f>IFERROR(INDEX(事業別PL!$C$8:$U$100,MATCH($C5,事業別PL!$B$8:$B$100,0),MATCH(L$4,事業別PL!$C$7:$AE$7,0)),"")</f>
        <v>45000</v>
      </c>
      <c r="M5" s="50">
        <f>'４．直接事業費内訳'!S4</f>
        <v>0</v>
      </c>
      <c r="N5" s="50">
        <f>IFERROR(INDEX(事業別PL!$C$8:$U$100,MATCH($C5,事業別PL!$B$8:$B$100,0),MATCH(N$4,事業別PL!$C$7:$AE$7,0)),"")</f>
        <v>20000</v>
      </c>
      <c r="O5" s="89">
        <f>SUM(D5:N5)</f>
        <v>783300</v>
      </c>
      <c r="Q5" s="77">
        <f>SUM(D5:M5)</f>
        <v>763300</v>
      </c>
      <c r="R5" s="77">
        <f>IFERROR(N5+O62,"")</f>
        <v>20000</v>
      </c>
      <c r="T5" s="32" t="str">
        <f>IFERROR(IF(O5=0,"非表示","表示"),"非表示")</f>
        <v>表示</v>
      </c>
    </row>
    <row r="6" spans="1:20" ht="14.25" hidden="1">
      <c r="C6" s="88" t="str">
        <f>'１．正味財産増減・法人税計算'!C25</f>
        <v>会議室使用料</v>
      </c>
      <c r="D6" s="50" t="str">
        <f>IFERROR(INDEX(事業別PL!$C$8:$U$100,MATCH($C6,事業別PL!$B$8:$B$100,0),MATCH(D$4,事業別PL!$C$7:$AE$7,0)),"")</f>
        <v/>
      </c>
      <c r="E6" s="50" t="str">
        <f>IFERROR(INDEX(事業別PL!$C$8:$U$100,MATCH($C6,事業別PL!$B$8:$B$100,0),MATCH(E$4,事業別PL!$C$7:$AE$7,0)),"")</f>
        <v/>
      </c>
      <c r="F6" s="50">
        <f>'４．直接事業費内訳'!D5</f>
        <v>0</v>
      </c>
      <c r="G6" s="50">
        <f>'４．直接事業費内訳'!I5</f>
        <v>0</v>
      </c>
      <c r="H6" s="50" t="str">
        <f>IFERROR(INDEX(事業別PL!$C$8:$U$100,MATCH($C6,事業別PL!$B$8:$B$100,0),MATCH(H$4,事業別PL!$C$7:$AE$7,0)),"")</f>
        <v/>
      </c>
      <c r="I6" s="50">
        <f>'４．直接事業費内訳'!L5</f>
        <v>0</v>
      </c>
      <c r="J6" s="50">
        <f>'４．直接事業費内訳'!P5</f>
        <v>0</v>
      </c>
      <c r="K6" s="50" t="str">
        <f>IFERROR(INDEX(事業別PL!$C$8:$U$100,MATCH($C6,事業別PL!$B$8:$B$100,0),MATCH(K$4,事業別PL!$C$7:$AE$7,0)),"")</f>
        <v/>
      </c>
      <c r="L6" s="50" t="str">
        <f>IFERROR(INDEX(事業別PL!$C$8:$U$100,MATCH($C6,事業別PL!$B$8:$B$100,0),MATCH(L$4,事業別PL!$C$7:$AE$7,0)),"")</f>
        <v/>
      </c>
      <c r="M6" s="50">
        <f>'４．直接事業費内訳'!S5</f>
        <v>0</v>
      </c>
      <c r="N6" s="50" t="str">
        <f>IFERROR(INDEX(事業別PL!$C$8:$U$100,MATCH($C6,事業別PL!$B$8:$B$100,0),MATCH(N$4,事業別PL!$C$7:$AE$7,0)),"")</f>
        <v/>
      </c>
      <c r="O6" s="89">
        <f t="shared" ref="O6:O54" si="0">SUM(D6:N6)</f>
        <v>0</v>
      </c>
      <c r="Q6" s="77">
        <f t="shared" ref="Q6:Q54" si="1">SUM(D6:M6)</f>
        <v>0</v>
      </c>
      <c r="R6" s="77" t="str">
        <f t="shared" ref="R6:R54" si="2">IFERROR(N6+O63,"")</f>
        <v/>
      </c>
      <c r="T6" s="32" t="str">
        <f t="shared" ref="T6:T69" si="3">IFERROR(IF(O6=0,"非表示","表示"),"非表示")</f>
        <v>非表示</v>
      </c>
    </row>
    <row r="7" spans="1:20" ht="14.25">
      <c r="C7" s="88" t="str">
        <f>'１．正味財産増減・法人税計算'!C26</f>
        <v>会議費</v>
      </c>
      <c r="D7" s="50">
        <f>IFERROR(INDEX(事業別PL!$C$8:$U$100,MATCH($C7,事業別PL!$B$8:$B$100,0),MATCH(D$4,事業別PL!$C$7:$AE$7,0)),"")</f>
        <v>69460</v>
      </c>
      <c r="E7" s="50">
        <f>IFERROR(INDEX(事業別PL!$C$8:$U$100,MATCH($C7,事業別PL!$B$8:$B$100,0),MATCH(E$4,事業別PL!$C$7:$AE$7,0)),"")</f>
        <v>14580</v>
      </c>
      <c r="F7" s="50">
        <f>'４．直接事業費内訳'!D6</f>
        <v>301448</v>
      </c>
      <c r="G7" s="50">
        <f>'４．直接事業費内訳'!I6</f>
        <v>163423</v>
      </c>
      <c r="H7" s="50">
        <f>IFERROR(INDEX(事業別PL!$C$8:$U$100,MATCH($C7,事業別PL!$B$8:$B$100,0),MATCH(H$4,事業別PL!$C$7:$AE$7,0)),"")</f>
        <v>423770</v>
      </c>
      <c r="I7" s="50">
        <f>'４．直接事業費内訳'!L6</f>
        <v>0</v>
      </c>
      <c r="J7" s="50">
        <f>'４．直接事業費内訳'!P6</f>
        <v>338651</v>
      </c>
      <c r="K7" s="50">
        <f>IFERROR(INDEX(事業別PL!$C$8:$U$100,MATCH($C7,事業別PL!$B$8:$B$100,0),MATCH(K$4,事業別PL!$C$7:$AE$7,0)),"")</f>
        <v>21730</v>
      </c>
      <c r="L7" s="50">
        <f>IFERROR(INDEX(事業別PL!$C$8:$U$100,MATCH($C7,事業別PL!$B$8:$B$100,0),MATCH(L$4,事業別PL!$C$7:$AE$7,0)),"")</f>
        <v>581022</v>
      </c>
      <c r="M7" s="50">
        <f>'４．直接事業費内訳'!S6</f>
        <v>235228</v>
      </c>
      <c r="N7" s="50">
        <f>IFERROR(INDEX(事業別PL!$C$8:$U$100,MATCH($C7,事業別PL!$B$8:$B$100,0),MATCH(N$4,事業別PL!$C$7:$AE$7,0)),"")</f>
        <v>2251711</v>
      </c>
      <c r="O7" s="89">
        <f t="shared" si="0"/>
        <v>4401023</v>
      </c>
      <c r="Q7" s="77">
        <f t="shared" si="1"/>
        <v>2149312</v>
      </c>
      <c r="R7" s="77">
        <f t="shared" si="2"/>
        <v>2410427</v>
      </c>
      <c r="T7" s="32" t="str">
        <f t="shared" si="3"/>
        <v>表示</v>
      </c>
    </row>
    <row r="8" spans="1:20" ht="14.25">
      <c r="C8" s="88" t="str">
        <f>'１．正味財産増減・法人税計算'!C27</f>
        <v>会場借料</v>
      </c>
      <c r="D8" s="50">
        <f>IFERROR(INDEX(事業別PL!$C$8:$U$100,MATCH($C8,事業別PL!$B$8:$B$100,0),MATCH(D$4,事業別PL!$C$7:$AE$7,0)),"")</f>
        <v>0</v>
      </c>
      <c r="E8" s="50">
        <f>IFERROR(INDEX(事業別PL!$C$8:$U$100,MATCH($C8,事業別PL!$B$8:$B$100,0),MATCH(E$4,事業別PL!$C$7:$AE$7,0)),"")</f>
        <v>0</v>
      </c>
      <c r="F8" s="50">
        <f>'４．直接事業費内訳'!D7</f>
        <v>0</v>
      </c>
      <c r="G8" s="50">
        <f>'４．直接事業費内訳'!I7</f>
        <v>0</v>
      </c>
      <c r="H8" s="50">
        <f>IFERROR(INDEX(事業別PL!$C$8:$U$100,MATCH($C8,事業別PL!$B$8:$B$100,0),MATCH(H$4,事業別PL!$C$7:$AE$7,0)),"")</f>
        <v>0</v>
      </c>
      <c r="I8" s="50">
        <f>'４．直接事業費内訳'!L7</f>
        <v>0</v>
      </c>
      <c r="J8" s="50">
        <f>'４．直接事業費内訳'!P7</f>
        <v>0</v>
      </c>
      <c r="K8" s="50">
        <f>IFERROR(INDEX(事業別PL!$C$8:$U$100,MATCH($C8,事業別PL!$B$8:$B$100,0),MATCH(K$4,事業別PL!$C$7:$AE$7,0)),"")</f>
        <v>0</v>
      </c>
      <c r="L8" s="50">
        <f>IFERROR(INDEX(事業別PL!$C$8:$U$100,MATCH($C8,事業別PL!$B$8:$B$100,0),MATCH(L$4,事業別PL!$C$7:$AE$7,0)),"")</f>
        <v>1598832</v>
      </c>
      <c r="M8" s="50">
        <f>'４．直接事業費内訳'!S7</f>
        <v>0</v>
      </c>
      <c r="N8" s="50">
        <f>IFERROR(INDEX(事業別PL!$C$8:$U$100,MATCH($C8,事業別PL!$B$8:$B$100,0),MATCH(N$4,事業別PL!$C$7:$AE$7,0)),"")</f>
        <v>0</v>
      </c>
      <c r="O8" s="89">
        <f t="shared" si="0"/>
        <v>1598832</v>
      </c>
      <c r="Q8" s="77">
        <f t="shared" si="1"/>
        <v>1598832</v>
      </c>
      <c r="R8" s="77">
        <f t="shared" si="2"/>
        <v>0</v>
      </c>
      <c r="T8" s="32" t="str">
        <f t="shared" si="3"/>
        <v>表示</v>
      </c>
    </row>
    <row r="9" spans="1:20" ht="14.25">
      <c r="C9" s="88" t="str">
        <f>'１．正味財産増減・法人税計算'!C28</f>
        <v>原稿執筆料</v>
      </c>
      <c r="D9" s="50">
        <f>IFERROR(INDEX(事業別PL!$C$8:$U$100,MATCH($C9,事業別PL!$B$8:$B$100,0),MATCH(D$4,事業別PL!$C$7:$AE$7,0)),"")</f>
        <v>0</v>
      </c>
      <c r="E9" s="50">
        <f>IFERROR(INDEX(事業別PL!$C$8:$U$100,MATCH($C9,事業別PL!$B$8:$B$100,0),MATCH(E$4,事業別PL!$C$7:$AE$7,0)),"")</f>
        <v>0</v>
      </c>
      <c r="F9" s="50">
        <f>'４．直接事業費内訳'!D8</f>
        <v>0</v>
      </c>
      <c r="G9" s="50">
        <f>'４．直接事業費内訳'!I8</f>
        <v>0</v>
      </c>
      <c r="H9" s="50">
        <f>IFERROR(INDEX(事業別PL!$C$8:$U$100,MATCH($C9,事業別PL!$B$8:$B$100,0),MATCH(H$4,事業別PL!$C$7:$AE$7,0)),"")</f>
        <v>0</v>
      </c>
      <c r="I9" s="50">
        <f>'４．直接事業費内訳'!L8</f>
        <v>0</v>
      </c>
      <c r="J9" s="50">
        <f>'４．直接事業費内訳'!P8</f>
        <v>0</v>
      </c>
      <c r="K9" s="50">
        <f>IFERROR(INDEX(事業別PL!$C$8:$U$100,MATCH($C9,事業別PL!$B$8:$B$100,0),MATCH(K$4,事業別PL!$C$7:$AE$7,0)),"")</f>
        <v>0</v>
      </c>
      <c r="L9" s="50">
        <f>IFERROR(INDEX(事業別PL!$C$8:$U$100,MATCH($C9,事業別PL!$B$8:$B$100,0),MATCH(L$4,事業別PL!$C$7:$AE$7,0)),"")</f>
        <v>80000</v>
      </c>
      <c r="M9" s="50">
        <f>'４．直接事業費内訳'!S8</f>
        <v>0</v>
      </c>
      <c r="N9" s="50">
        <f>IFERROR(INDEX(事業別PL!$C$8:$U$100,MATCH($C9,事業別PL!$B$8:$B$100,0),MATCH(N$4,事業別PL!$C$7:$AE$7,0)),"")</f>
        <v>0</v>
      </c>
      <c r="O9" s="89">
        <f t="shared" si="0"/>
        <v>80000</v>
      </c>
      <c r="Q9" s="77">
        <f t="shared" si="1"/>
        <v>80000</v>
      </c>
      <c r="R9" s="77">
        <f t="shared" si="2"/>
        <v>0</v>
      </c>
      <c r="T9" s="32" t="str">
        <f t="shared" si="3"/>
        <v>表示</v>
      </c>
    </row>
    <row r="10" spans="1:20" ht="14.25" hidden="1">
      <c r="C10" s="88" t="str">
        <f>'１．正味財産増減・法人税計算'!C29</f>
        <v>提出資料作成費</v>
      </c>
      <c r="D10" s="50" t="str">
        <f>IFERROR(INDEX(事業別PL!$C$8:$U$100,MATCH($C10,事業別PL!$B$8:$B$100,0),MATCH(D$4,事業別PL!$C$7:$AE$7,0)),"")</f>
        <v/>
      </c>
      <c r="E10" s="50" t="str">
        <f>IFERROR(INDEX(事業別PL!$C$8:$U$100,MATCH($C10,事業別PL!$B$8:$B$100,0),MATCH(E$4,事業別PL!$C$7:$AE$7,0)),"")</f>
        <v/>
      </c>
      <c r="F10" s="50">
        <f>'４．直接事業費内訳'!D9</f>
        <v>0</v>
      </c>
      <c r="G10" s="50">
        <f>'４．直接事業費内訳'!I9</f>
        <v>0</v>
      </c>
      <c r="H10" s="50" t="str">
        <f>IFERROR(INDEX(事業別PL!$C$8:$U$100,MATCH($C10,事業別PL!$B$8:$B$100,0),MATCH(H$4,事業別PL!$C$7:$AE$7,0)),"")</f>
        <v/>
      </c>
      <c r="I10" s="50">
        <f>'４．直接事業費内訳'!L9</f>
        <v>0</v>
      </c>
      <c r="J10" s="50">
        <f>'４．直接事業費内訳'!P9</f>
        <v>0</v>
      </c>
      <c r="K10" s="50" t="str">
        <f>IFERROR(INDEX(事業別PL!$C$8:$U$100,MATCH($C10,事業別PL!$B$8:$B$100,0),MATCH(K$4,事業別PL!$C$7:$AE$7,0)),"")</f>
        <v/>
      </c>
      <c r="L10" s="50" t="str">
        <f>IFERROR(INDEX(事業別PL!$C$8:$U$100,MATCH($C10,事業別PL!$B$8:$B$100,0),MATCH(L$4,事業別PL!$C$7:$AE$7,0)),"")</f>
        <v/>
      </c>
      <c r="M10" s="50">
        <f>'４．直接事業費内訳'!S9</f>
        <v>0</v>
      </c>
      <c r="N10" s="50" t="str">
        <f>IFERROR(INDEX(事業別PL!$C$8:$U$100,MATCH($C10,事業別PL!$B$8:$B$100,0),MATCH(N$4,事業別PL!$C$7:$AE$7,0)),"")</f>
        <v/>
      </c>
      <c r="O10" s="89">
        <f t="shared" si="0"/>
        <v>0</v>
      </c>
      <c r="Q10" s="77">
        <f t="shared" si="1"/>
        <v>0</v>
      </c>
      <c r="R10" s="77" t="str">
        <f t="shared" si="2"/>
        <v/>
      </c>
      <c r="T10" s="32" t="str">
        <f t="shared" si="3"/>
        <v>非表示</v>
      </c>
    </row>
    <row r="11" spans="1:20" ht="14.25" hidden="1">
      <c r="C11" s="88" t="str">
        <f>'１．正味財産増減・法人税計算'!C30</f>
        <v>解説資料作成費</v>
      </c>
      <c r="D11" s="50" t="str">
        <f>IFERROR(INDEX(事業別PL!$C$8:$U$100,MATCH($C11,事業別PL!$B$8:$B$100,0),MATCH(D$4,事業別PL!$C$7:$AE$7,0)),"")</f>
        <v/>
      </c>
      <c r="E11" s="50" t="str">
        <f>IFERROR(INDEX(事業別PL!$C$8:$U$100,MATCH($C11,事業別PL!$B$8:$B$100,0),MATCH(E$4,事業別PL!$C$7:$AE$7,0)),"")</f>
        <v/>
      </c>
      <c r="F11" s="50">
        <f>'４．直接事業費内訳'!D10</f>
        <v>0</v>
      </c>
      <c r="G11" s="50">
        <f>'４．直接事業費内訳'!I10</f>
        <v>0</v>
      </c>
      <c r="H11" s="50" t="str">
        <f>IFERROR(INDEX(事業別PL!$C$8:$U$100,MATCH($C11,事業別PL!$B$8:$B$100,0),MATCH(H$4,事業別PL!$C$7:$AE$7,0)),"")</f>
        <v/>
      </c>
      <c r="I11" s="50">
        <f>'４．直接事業費内訳'!L10</f>
        <v>0</v>
      </c>
      <c r="J11" s="50">
        <f>'４．直接事業費内訳'!P10</f>
        <v>0</v>
      </c>
      <c r="K11" s="50" t="str">
        <f>IFERROR(INDEX(事業別PL!$C$8:$U$100,MATCH($C11,事業別PL!$B$8:$B$100,0),MATCH(K$4,事業別PL!$C$7:$AE$7,0)),"")</f>
        <v/>
      </c>
      <c r="L11" s="50" t="str">
        <f>IFERROR(INDEX(事業別PL!$C$8:$U$100,MATCH($C11,事業別PL!$B$8:$B$100,0),MATCH(L$4,事業別PL!$C$7:$AE$7,0)),"")</f>
        <v/>
      </c>
      <c r="M11" s="50">
        <f>'４．直接事業費内訳'!S10</f>
        <v>0</v>
      </c>
      <c r="N11" s="50" t="str">
        <f>IFERROR(INDEX(事業別PL!$C$8:$U$100,MATCH($C11,事業別PL!$B$8:$B$100,0),MATCH(N$4,事業別PL!$C$7:$AE$7,0)),"")</f>
        <v/>
      </c>
      <c r="O11" s="89">
        <f t="shared" si="0"/>
        <v>0</v>
      </c>
      <c r="Q11" s="77">
        <f t="shared" si="1"/>
        <v>0</v>
      </c>
      <c r="R11" s="77" t="str">
        <f t="shared" si="2"/>
        <v/>
      </c>
      <c r="T11" s="32" t="str">
        <f t="shared" si="3"/>
        <v>非表示</v>
      </c>
    </row>
    <row r="12" spans="1:20" ht="14.25">
      <c r="C12" s="88" t="str">
        <f>'１．正味財産増減・法人税計算'!C31</f>
        <v>講演費</v>
      </c>
      <c r="D12" s="50">
        <f>IFERROR(INDEX(事業別PL!$C$8:$U$100,MATCH($C12,事業別PL!$B$8:$B$100,0),MATCH(D$4,事業別PL!$C$7:$AE$7,0)),"")</f>
        <v>0</v>
      </c>
      <c r="E12" s="50">
        <f>IFERROR(INDEX(事業別PL!$C$8:$U$100,MATCH($C12,事業別PL!$B$8:$B$100,0),MATCH(E$4,事業別PL!$C$7:$AE$7,0)),"")</f>
        <v>0</v>
      </c>
      <c r="F12" s="50">
        <f>'４．直接事業費内訳'!D11</f>
        <v>0</v>
      </c>
      <c r="G12" s="50">
        <f>'４．直接事業費内訳'!I11</f>
        <v>0</v>
      </c>
      <c r="H12" s="50">
        <f>IFERROR(INDEX(事業別PL!$C$8:$U$100,MATCH($C12,事業別PL!$B$8:$B$100,0),MATCH(H$4,事業別PL!$C$7:$AE$7,0)),"")</f>
        <v>0</v>
      </c>
      <c r="I12" s="50">
        <f>'４．直接事業費内訳'!L11</f>
        <v>0</v>
      </c>
      <c r="J12" s="50">
        <f>'４．直接事業費内訳'!P11</f>
        <v>30000</v>
      </c>
      <c r="K12" s="50">
        <f>IFERROR(INDEX(事業別PL!$C$8:$U$100,MATCH($C12,事業別PL!$B$8:$B$100,0),MATCH(K$4,事業別PL!$C$7:$AE$7,0)),"")</f>
        <v>0</v>
      </c>
      <c r="L12" s="50">
        <f>IFERROR(INDEX(事業別PL!$C$8:$U$100,MATCH($C12,事業別PL!$B$8:$B$100,0),MATCH(L$4,事業別PL!$C$7:$AE$7,0)),"")</f>
        <v>3372000</v>
      </c>
      <c r="M12" s="50">
        <f>'４．直接事業費内訳'!S11</f>
        <v>0</v>
      </c>
      <c r="N12" s="50">
        <f>IFERROR(INDEX(事業別PL!$C$8:$U$100,MATCH($C12,事業別PL!$B$8:$B$100,0),MATCH(N$4,事業別PL!$C$7:$AE$7,0)),"")</f>
        <v>0</v>
      </c>
      <c r="O12" s="89">
        <f t="shared" si="0"/>
        <v>3402000</v>
      </c>
      <c r="Q12" s="77">
        <f t="shared" si="1"/>
        <v>3402000</v>
      </c>
      <c r="R12" s="77">
        <f t="shared" si="2"/>
        <v>0</v>
      </c>
      <c r="T12" s="32" t="str">
        <f t="shared" si="3"/>
        <v>表示</v>
      </c>
    </row>
    <row r="13" spans="1:20" ht="14.25">
      <c r="C13" s="88" t="str">
        <f>'１．正味財産増減・法人税計算'!C32</f>
        <v>テキスト制作費</v>
      </c>
      <c r="D13" s="50">
        <f>IFERROR(INDEX(事業別PL!$C$8:$U$100,MATCH($C13,事業別PL!$B$8:$B$100,0),MATCH(D$4,事業別PL!$C$7:$AE$7,0)),"")</f>
        <v>0</v>
      </c>
      <c r="E13" s="50">
        <f>IFERROR(INDEX(事業別PL!$C$8:$U$100,MATCH($C13,事業別PL!$B$8:$B$100,0),MATCH(E$4,事業別PL!$C$7:$AE$7,0)),"")</f>
        <v>0</v>
      </c>
      <c r="F13" s="50">
        <f>'４．直接事業費内訳'!D12</f>
        <v>0</v>
      </c>
      <c r="G13" s="50">
        <f>'４．直接事業費内訳'!I12</f>
        <v>0</v>
      </c>
      <c r="H13" s="50">
        <f>IFERROR(INDEX(事業別PL!$C$8:$U$100,MATCH($C13,事業別PL!$B$8:$B$100,0),MATCH(H$4,事業別PL!$C$7:$AE$7,0)),"")</f>
        <v>0</v>
      </c>
      <c r="I13" s="50">
        <f>'４．直接事業費内訳'!L12</f>
        <v>0</v>
      </c>
      <c r="J13" s="50">
        <f>'４．直接事業費内訳'!P12</f>
        <v>0</v>
      </c>
      <c r="K13" s="50">
        <f>IFERROR(INDEX(事業別PL!$C$8:$U$100,MATCH($C13,事業別PL!$B$8:$B$100,0),MATCH(K$4,事業別PL!$C$7:$AE$7,0)),"")</f>
        <v>0</v>
      </c>
      <c r="L13" s="50">
        <f>IFERROR(INDEX(事業別PL!$C$8:$U$100,MATCH($C13,事業別PL!$B$8:$B$100,0),MATCH(L$4,事業別PL!$C$7:$AE$7,0)),"")</f>
        <v>897480</v>
      </c>
      <c r="M13" s="50">
        <f>'４．直接事業費内訳'!S12</f>
        <v>0</v>
      </c>
      <c r="N13" s="50">
        <f>IFERROR(INDEX(事業別PL!$C$8:$U$100,MATCH($C13,事業別PL!$B$8:$B$100,0),MATCH(N$4,事業別PL!$C$7:$AE$7,0)),"")</f>
        <v>0</v>
      </c>
      <c r="O13" s="89">
        <f t="shared" si="0"/>
        <v>897480</v>
      </c>
      <c r="Q13" s="77">
        <f t="shared" si="1"/>
        <v>897480</v>
      </c>
      <c r="R13" s="77">
        <f t="shared" si="2"/>
        <v>0</v>
      </c>
      <c r="T13" s="32" t="str">
        <f t="shared" si="3"/>
        <v>表示</v>
      </c>
    </row>
    <row r="14" spans="1:20" ht="14.25">
      <c r="C14" s="88" t="str">
        <f>'１．正味財産増減・法人税計算'!C33</f>
        <v>実習費</v>
      </c>
      <c r="D14" s="50">
        <f>IFERROR(INDEX(事業別PL!$C$8:$U$100,MATCH($C14,事業別PL!$B$8:$B$100,0),MATCH(D$4,事業別PL!$C$7:$AE$7,0)),"")</f>
        <v>0</v>
      </c>
      <c r="E14" s="50">
        <f>IFERROR(INDEX(事業別PL!$C$8:$U$100,MATCH($C14,事業別PL!$B$8:$B$100,0),MATCH(E$4,事業別PL!$C$7:$AE$7,0)),"")</f>
        <v>0</v>
      </c>
      <c r="F14" s="50">
        <f>'４．直接事業費内訳'!D13</f>
        <v>0</v>
      </c>
      <c r="G14" s="50">
        <f>'４．直接事業費内訳'!I13</f>
        <v>0</v>
      </c>
      <c r="H14" s="50">
        <f>IFERROR(INDEX(事業別PL!$C$8:$U$100,MATCH($C14,事業別PL!$B$8:$B$100,0),MATCH(H$4,事業別PL!$C$7:$AE$7,0)),"")</f>
        <v>0</v>
      </c>
      <c r="I14" s="50">
        <f>'４．直接事業費内訳'!L13</f>
        <v>0</v>
      </c>
      <c r="J14" s="50">
        <f>'４．直接事業費内訳'!P13</f>
        <v>0</v>
      </c>
      <c r="K14" s="50">
        <f>IFERROR(INDEX(事業別PL!$C$8:$U$100,MATCH($C14,事業別PL!$B$8:$B$100,0),MATCH(K$4,事業別PL!$C$7:$AE$7,0)),"")</f>
        <v>0</v>
      </c>
      <c r="L14" s="50">
        <f>IFERROR(INDEX(事業別PL!$C$8:$U$100,MATCH($C14,事業別PL!$B$8:$B$100,0),MATCH(L$4,事業別PL!$C$7:$AE$7,0)),"")</f>
        <v>2490000</v>
      </c>
      <c r="M14" s="50">
        <f>'４．直接事業費内訳'!S13</f>
        <v>0</v>
      </c>
      <c r="N14" s="50">
        <f>IFERROR(INDEX(事業別PL!$C$8:$U$100,MATCH($C14,事業別PL!$B$8:$B$100,0),MATCH(N$4,事業別PL!$C$7:$AE$7,0)),"")</f>
        <v>0</v>
      </c>
      <c r="O14" s="89">
        <f t="shared" si="0"/>
        <v>2490000</v>
      </c>
      <c r="Q14" s="77">
        <f t="shared" si="1"/>
        <v>2490000</v>
      </c>
      <c r="R14" s="77">
        <f t="shared" si="2"/>
        <v>0</v>
      </c>
      <c r="T14" s="32" t="str">
        <f t="shared" si="3"/>
        <v>表示</v>
      </c>
    </row>
    <row r="15" spans="1:20" ht="14.25" hidden="1">
      <c r="C15" s="88" t="str">
        <f>'１．正味財産増減・法人税計算'!C34</f>
        <v>カリキュラム作成業務費</v>
      </c>
      <c r="D15" s="50" t="str">
        <f>IFERROR(INDEX(事業別PL!$C$8:$U$100,MATCH($C15,事業別PL!$B$8:$B$100,0),MATCH(D$4,事業別PL!$C$7:$AE$7,0)),"")</f>
        <v/>
      </c>
      <c r="E15" s="50" t="str">
        <f>IFERROR(INDEX(事業別PL!$C$8:$U$100,MATCH($C15,事業別PL!$B$8:$B$100,0),MATCH(E$4,事業別PL!$C$7:$AE$7,0)),"")</f>
        <v/>
      </c>
      <c r="F15" s="50">
        <f>'４．直接事業費内訳'!D14</f>
        <v>0</v>
      </c>
      <c r="G15" s="50">
        <f>'４．直接事業費内訳'!I14</f>
        <v>0</v>
      </c>
      <c r="H15" s="50" t="str">
        <f>IFERROR(INDEX(事業別PL!$C$8:$U$100,MATCH($C15,事業別PL!$B$8:$B$100,0),MATCH(H$4,事業別PL!$C$7:$AE$7,0)),"")</f>
        <v/>
      </c>
      <c r="I15" s="50">
        <f>'４．直接事業費内訳'!L14</f>
        <v>0</v>
      </c>
      <c r="J15" s="50">
        <f>'４．直接事業費内訳'!P14</f>
        <v>0</v>
      </c>
      <c r="K15" s="50" t="str">
        <f>IFERROR(INDEX(事業別PL!$C$8:$U$100,MATCH($C15,事業別PL!$B$8:$B$100,0),MATCH(K$4,事業別PL!$C$7:$AE$7,0)),"")</f>
        <v/>
      </c>
      <c r="L15" s="50" t="str">
        <f>IFERROR(INDEX(事業別PL!$C$8:$U$100,MATCH($C15,事業別PL!$B$8:$B$100,0),MATCH(L$4,事業別PL!$C$7:$AE$7,0)),"")</f>
        <v/>
      </c>
      <c r="M15" s="50">
        <f>'４．直接事業費内訳'!S14</f>
        <v>0</v>
      </c>
      <c r="N15" s="50" t="str">
        <f>IFERROR(INDEX(事業別PL!$C$8:$U$100,MATCH($C15,事業別PL!$B$8:$B$100,0),MATCH(N$4,事業別PL!$C$7:$AE$7,0)),"")</f>
        <v/>
      </c>
      <c r="O15" s="89">
        <f t="shared" si="0"/>
        <v>0</v>
      </c>
      <c r="Q15" s="77">
        <f t="shared" si="1"/>
        <v>0</v>
      </c>
      <c r="R15" s="77" t="str">
        <f t="shared" si="2"/>
        <v/>
      </c>
      <c r="T15" s="32" t="str">
        <f t="shared" si="3"/>
        <v>非表示</v>
      </c>
    </row>
    <row r="16" spans="1:20" ht="14.25" hidden="1">
      <c r="C16" s="88" t="str">
        <f>'１．正味財産増減・法人税計算'!C35</f>
        <v>事業協賛金</v>
      </c>
      <c r="D16" s="50" t="str">
        <f>IFERROR(INDEX(事業別PL!$C$8:$U$100,MATCH($C16,事業別PL!$B$8:$B$100,0),MATCH(D$4,事業別PL!$C$7:$AE$7,0)),"")</f>
        <v/>
      </c>
      <c r="E16" s="50" t="str">
        <f>IFERROR(INDEX(事業別PL!$C$8:$U$100,MATCH($C16,事業別PL!$B$8:$B$100,0),MATCH(E$4,事業別PL!$C$7:$AE$7,0)),"")</f>
        <v/>
      </c>
      <c r="F16" s="50">
        <f>'４．直接事業費内訳'!D15</f>
        <v>0</v>
      </c>
      <c r="G16" s="50">
        <f>'４．直接事業費内訳'!I15</f>
        <v>0</v>
      </c>
      <c r="H16" s="50" t="str">
        <f>IFERROR(INDEX(事業別PL!$C$8:$U$100,MATCH($C16,事業別PL!$B$8:$B$100,0),MATCH(H$4,事業別PL!$C$7:$AE$7,0)),"")</f>
        <v/>
      </c>
      <c r="I16" s="50">
        <f>'４．直接事業費内訳'!L15</f>
        <v>0</v>
      </c>
      <c r="J16" s="50">
        <f>'４．直接事業費内訳'!P15</f>
        <v>0</v>
      </c>
      <c r="K16" s="50" t="str">
        <f>IFERROR(INDEX(事業別PL!$C$8:$U$100,MATCH($C16,事業別PL!$B$8:$B$100,0),MATCH(K$4,事業別PL!$C$7:$AE$7,0)),"")</f>
        <v/>
      </c>
      <c r="L16" s="50" t="str">
        <f>IFERROR(INDEX(事業別PL!$C$8:$U$100,MATCH($C16,事業別PL!$B$8:$B$100,0),MATCH(L$4,事業別PL!$C$7:$AE$7,0)),"")</f>
        <v/>
      </c>
      <c r="M16" s="50">
        <f>'４．直接事業費内訳'!S15</f>
        <v>0</v>
      </c>
      <c r="N16" s="50" t="str">
        <f>IFERROR(INDEX(事業別PL!$C$8:$U$100,MATCH($C16,事業別PL!$B$8:$B$100,0),MATCH(N$4,事業別PL!$C$7:$AE$7,0)),"")</f>
        <v/>
      </c>
      <c r="O16" s="89">
        <f t="shared" si="0"/>
        <v>0</v>
      </c>
      <c r="Q16" s="77">
        <f t="shared" si="1"/>
        <v>0</v>
      </c>
      <c r="R16" s="77" t="str">
        <f t="shared" si="2"/>
        <v/>
      </c>
      <c r="T16" s="32" t="str">
        <f t="shared" si="3"/>
        <v>非表示</v>
      </c>
    </row>
    <row r="17" spans="3:20" ht="14.25" hidden="1">
      <c r="C17" s="88" t="str">
        <f>'１．正味財産増減・法人税計算'!C36</f>
        <v>設計費・ソフトウェア費</v>
      </c>
      <c r="D17" s="50">
        <f>IFERROR(INDEX(事業別PL!$C$8:$U$100,MATCH($C17,事業別PL!$B$8:$B$100,0),MATCH(D$4,事業別PL!$C$7:$AE$7,0)),"")</f>
        <v>0</v>
      </c>
      <c r="E17" s="50">
        <f>IFERROR(INDEX(事業別PL!$C$8:$U$100,MATCH($C17,事業別PL!$B$8:$B$100,0),MATCH(E$4,事業別PL!$C$7:$AE$7,0)),"")</f>
        <v>0</v>
      </c>
      <c r="F17" s="50">
        <f>'４．直接事業費内訳'!D16</f>
        <v>0</v>
      </c>
      <c r="G17" s="50">
        <f>'４．直接事業費内訳'!I16</f>
        <v>0</v>
      </c>
      <c r="H17" s="50">
        <f>IFERROR(INDEX(事業別PL!$C$8:$U$100,MATCH($C17,事業別PL!$B$8:$B$100,0),MATCH(H$4,事業別PL!$C$7:$AE$7,0)),"")</f>
        <v>0</v>
      </c>
      <c r="I17" s="50">
        <f>'４．直接事業費内訳'!L16</f>
        <v>0</v>
      </c>
      <c r="J17" s="50">
        <f>'４．直接事業費内訳'!P16</f>
        <v>0</v>
      </c>
      <c r="K17" s="50">
        <f>IFERROR(INDEX(事業別PL!$C$8:$U$100,MATCH($C17,事業別PL!$B$8:$B$100,0),MATCH(K$4,事業別PL!$C$7:$AE$7,0)),"")</f>
        <v>0</v>
      </c>
      <c r="L17" s="50">
        <f>IFERROR(INDEX(事業別PL!$C$8:$U$100,MATCH($C17,事業別PL!$B$8:$B$100,0),MATCH(L$4,事業別PL!$C$7:$AE$7,0)),"")</f>
        <v>0</v>
      </c>
      <c r="M17" s="50">
        <f>'４．直接事業費内訳'!S16</f>
        <v>0</v>
      </c>
      <c r="N17" s="50">
        <f>IFERROR(INDEX(事業別PL!$C$8:$U$100,MATCH($C17,事業別PL!$B$8:$B$100,0),MATCH(N$4,事業別PL!$C$7:$AE$7,0)),"")</f>
        <v>0</v>
      </c>
      <c r="O17" s="89">
        <f t="shared" si="0"/>
        <v>0</v>
      </c>
      <c r="Q17" s="77">
        <f t="shared" si="1"/>
        <v>0</v>
      </c>
      <c r="R17" s="77">
        <f t="shared" si="2"/>
        <v>0</v>
      </c>
      <c r="T17" s="32" t="str">
        <f t="shared" si="3"/>
        <v>非表示</v>
      </c>
    </row>
    <row r="18" spans="3:20" ht="14.25" hidden="1">
      <c r="C18" s="88" t="str">
        <f>'１．正味財産増減・法人税計算'!C37</f>
        <v>設備改造費</v>
      </c>
      <c r="D18" s="50">
        <f>IFERROR(INDEX(事業別PL!$C$8:$U$100,MATCH($C18,事業別PL!$B$8:$B$100,0),MATCH(D$4,事業別PL!$C$7:$AE$7,0)),"")</f>
        <v>0</v>
      </c>
      <c r="E18" s="50">
        <f>IFERROR(INDEX(事業別PL!$C$8:$U$100,MATCH($C18,事業別PL!$B$8:$B$100,0),MATCH(E$4,事業別PL!$C$7:$AE$7,0)),"")</f>
        <v>0</v>
      </c>
      <c r="F18" s="50">
        <f>'４．直接事業費内訳'!D17</f>
        <v>0</v>
      </c>
      <c r="G18" s="50">
        <f>'４．直接事業費内訳'!I17</f>
        <v>0</v>
      </c>
      <c r="H18" s="50">
        <f>IFERROR(INDEX(事業別PL!$C$8:$U$100,MATCH($C18,事業別PL!$B$8:$B$100,0),MATCH(H$4,事業別PL!$C$7:$AE$7,0)),"")</f>
        <v>0</v>
      </c>
      <c r="I18" s="50">
        <f>'４．直接事業費内訳'!L17</f>
        <v>0</v>
      </c>
      <c r="J18" s="50">
        <f>'４．直接事業費内訳'!P17</f>
        <v>0</v>
      </c>
      <c r="K18" s="50">
        <f>IFERROR(INDEX(事業別PL!$C$8:$U$100,MATCH($C18,事業別PL!$B$8:$B$100,0),MATCH(K$4,事業別PL!$C$7:$AE$7,0)),"")</f>
        <v>0</v>
      </c>
      <c r="L18" s="50">
        <f>IFERROR(INDEX(事業別PL!$C$8:$U$100,MATCH($C18,事業別PL!$B$8:$B$100,0),MATCH(L$4,事業別PL!$C$7:$AE$7,0)),"")</f>
        <v>0</v>
      </c>
      <c r="M18" s="50">
        <f>'４．直接事業費内訳'!S17</f>
        <v>0</v>
      </c>
      <c r="N18" s="50">
        <f>IFERROR(INDEX(事業別PL!$C$8:$U$100,MATCH($C18,事業別PL!$B$8:$B$100,0),MATCH(N$4,事業別PL!$C$7:$AE$7,0)),"")</f>
        <v>0</v>
      </c>
      <c r="O18" s="89">
        <f t="shared" si="0"/>
        <v>0</v>
      </c>
      <c r="Q18" s="77">
        <f t="shared" si="1"/>
        <v>0</v>
      </c>
      <c r="R18" s="77">
        <f t="shared" si="2"/>
        <v>0</v>
      </c>
      <c r="T18" s="32" t="str">
        <f t="shared" si="3"/>
        <v>非表示</v>
      </c>
    </row>
    <row r="19" spans="3:20" ht="14.25" hidden="1">
      <c r="C19" s="88" t="str">
        <f>'１．正味財産増減・法人税計算'!C38</f>
        <v>素材・ブランク費</v>
      </c>
      <c r="D19" s="50">
        <f>IFERROR(INDEX(事業別PL!$C$8:$U$100,MATCH($C19,事業別PL!$B$8:$B$100,0),MATCH(D$4,事業別PL!$C$7:$AE$7,0)),"")</f>
        <v>0</v>
      </c>
      <c r="E19" s="50">
        <f>IFERROR(INDEX(事業別PL!$C$8:$U$100,MATCH($C19,事業別PL!$B$8:$B$100,0),MATCH(E$4,事業別PL!$C$7:$AE$7,0)),"")</f>
        <v>0</v>
      </c>
      <c r="F19" s="50">
        <f>'４．直接事業費内訳'!D18</f>
        <v>0</v>
      </c>
      <c r="G19" s="50">
        <f>'４．直接事業費内訳'!I18</f>
        <v>0</v>
      </c>
      <c r="H19" s="50">
        <f>IFERROR(INDEX(事業別PL!$C$8:$U$100,MATCH($C19,事業別PL!$B$8:$B$100,0),MATCH(H$4,事業別PL!$C$7:$AE$7,0)),"")</f>
        <v>0</v>
      </c>
      <c r="I19" s="50">
        <f>'４．直接事業費内訳'!L18</f>
        <v>0</v>
      </c>
      <c r="J19" s="50">
        <f>'４．直接事業費内訳'!P18</f>
        <v>0</v>
      </c>
      <c r="K19" s="50">
        <f>IFERROR(INDEX(事業別PL!$C$8:$U$100,MATCH($C19,事業別PL!$B$8:$B$100,0),MATCH(K$4,事業別PL!$C$7:$AE$7,0)),"")</f>
        <v>0</v>
      </c>
      <c r="L19" s="50">
        <f>IFERROR(INDEX(事業別PL!$C$8:$U$100,MATCH($C19,事業別PL!$B$8:$B$100,0),MATCH(L$4,事業別PL!$C$7:$AE$7,0)),"")</f>
        <v>0</v>
      </c>
      <c r="M19" s="50">
        <f>'４．直接事業費内訳'!S18</f>
        <v>0</v>
      </c>
      <c r="N19" s="50">
        <f>IFERROR(INDEX(事業別PL!$C$8:$U$100,MATCH($C19,事業別PL!$B$8:$B$100,0),MATCH(N$4,事業別PL!$C$7:$AE$7,0)),"")</f>
        <v>0</v>
      </c>
      <c r="O19" s="89">
        <f t="shared" si="0"/>
        <v>0</v>
      </c>
      <c r="Q19" s="77">
        <f t="shared" si="1"/>
        <v>0</v>
      </c>
      <c r="R19" s="77">
        <f t="shared" si="2"/>
        <v>0</v>
      </c>
      <c r="T19" s="32" t="str">
        <f t="shared" si="3"/>
        <v>非表示</v>
      </c>
    </row>
    <row r="20" spans="3:20" ht="14.25" hidden="1">
      <c r="C20" s="88" t="str">
        <f>'１．正味財産増減・法人税計算'!C39</f>
        <v>冶具費</v>
      </c>
      <c r="D20" s="50" t="str">
        <f>IFERROR(INDEX(事業別PL!$C$8:$U$100,MATCH($C20,事業別PL!$B$8:$B$100,0),MATCH(D$4,事業別PL!$C$7:$AE$7,0)),"")</f>
        <v/>
      </c>
      <c r="E20" s="50" t="str">
        <f>IFERROR(INDEX(事業別PL!$C$8:$U$100,MATCH($C20,事業別PL!$B$8:$B$100,0),MATCH(E$4,事業別PL!$C$7:$AE$7,0)),"")</f>
        <v/>
      </c>
      <c r="F20" s="50">
        <f>'４．直接事業費内訳'!D19</f>
        <v>0</v>
      </c>
      <c r="G20" s="50">
        <f>'４．直接事業費内訳'!I19</f>
        <v>0</v>
      </c>
      <c r="H20" s="50" t="str">
        <f>IFERROR(INDEX(事業別PL!$C$8:$U$100,MATCH($C20,事業別PL!$B$8:$B$100,0),MATCH(H$4,事業別PL!$C$7:$AE$7,0)),"")</f>
        <v/>
      </c>
      <c r="I20" s="50">
        <f>'４．直接事業費内訳'!L19</f>
        <v>0</v>
      </c>
      <c r="J20" s="50">
        <f>'４．直接事業費内訳'!P19</f>
        <v>0</v>
      </c>
      <c r="K20" s="50" t="str">
        <f>IFERROR(INDEX(事業別PL!$C$8:$U$100,MATCH($C20,事業別PL!$B$8:$B$100,0),MATCH(K$4,事業別PL!$C$7:$AE$7,0)),"")</f>
        <v/>
      </c>
      <c r="L20" s="50" t="str">
        <f>IFERROR(INDEX(事業別PL!$C$8:$U$100,MATCH($C20,事業別PL!$B$8:$B$100,0),MATCH(L$4,事業別PL!$C$7:$AE$7,0)),"")</f>
        <v/>
      </c>
      <c r="M20" s="50">
        <f>'４．直接事業費内訳'!S19</f>
        <v>0</v>
      </c>
      <c r="N20" s="50" t="str">
        <f>IFERROR(INDEX(事業別PL!$C$8:$U$100,MATCH($C20,事業別PL!$B$8:$B$100,0),MATCH(N$4,事業別PL!$C$7:$AE$7,0)),"")</f>
        <v/>
      </c>
      <c r="O20" s="89">
        <f t="shared" si="0"/>
        <v>0</v>
      </c>
      <c r="Q20" s="77">
        <f t="shared" si="1"/>
        <v>0</v>
      </c>
      <c r="R20" s="77" t="str">
        <f t="shared" si="2"/>
        <v/>
      </c>
      <c r="T20" s="32" t="str">
        <f t="shared" si="3"/>
        <v>非表示</v>
      </c>
    </row>
    <row r="21" spans="3:20" ht="14.25" hidden="1">
      <c r="C21" s="88" t="str">
        <f>'１．正味財産増減・法人税計算'!C40</f>
        <v>評価歯車製作費</v>
      </c>
      <c r="D21" s="50">
        <f>IFERROR(INDEX(事業別PL!$C$8:$U$100,MATCH($C21,事業別PL!$B$8:$B$100,0),MATCH(D$4,事業別PL!$C$7:$AE$7,0)),"")</f>
        <v>0</v>
      </c>
      <c r="E21" s="50">
        <f>IFERROR(INDEX(事業別PL!$C$8:$U$100,MATCH($C21,事業別PL!$B$8:$B$100,0),MATCH(E$4,事業別PL!$C$7:$AE$7,0)),"")</f>
        <v>0</v>
      </c>
      <c r="F21" s="50">
        <f>'４．直接事業費内訳'!D20</f>
        <v>0</v>
      </c>
      <c r="G21" s="50">
        <f>'４．直接事業費内訳'!I20</f>
        <v>0</v>
      </c>
      <c r="H21" s="50">
        <f>IFERROR(INDEX(事業別PL!$C$8:$U$100,MATCH($C21,事業別PL!$B$8:$B$100,0),MATCH(H$4,事業別PL!$C$7:$AE$7,0)),"")</f>
        <v>0</v>
      </c>
      <c r="I21" s="50">
        <f>'４．直接事業費内訳'!L20</f>
        <v>0</v>
      </c>
      <c r="J21" s="50">
        <f>'４．直接事業費内訳'!P20</f>
        <v>0</v>
      </c>
      <c r="K21" s="50">
        <f>IFERROR(INDEX(事業別PL!$C$8:$U$100,MATCH($C21,事業別PL!$B$8:$B$100,0),MATCH(K$4,事業別PL!$C$7:$AE$7,0)),"")</f>
        <v>0</v>
      </c>
      <c r="L21" s="50">
        <f>IFERROR(INDEX(事業別PL!$C$8:$U$100,MATCH($C21,事業別PL!$B$8:$B$100,0),MATCH(L$4,事業別PL!$C$7:$AE$7,0)),"")</f>
        <v>0</v>
      </c>
      <c r="M21" s="50">
        <f>'４．直接事業費内訳'!S20</f>
        <v>0</v>
      </c>
      <c r="N21" s="50">
        <f>IFERROR(INDEX(事業別PL!$C$8:$U$100,MATCH($C21,事業別PL!$B$8:$B$100,0),MATCH(N$4,事業別PL!$C$7:$AE$7,0)),"")</f>
        <v>0</v>
      </c>
      <c r="O21" s="89">
        <f t="shared" si="0"/>
        <v>0</v>
      </c>
      <c r="Q21" s="77">
        <f t="shared" si="1"/>
        <v>0</v>
      </c>
      <c r="R21" s="77">
        <f t="shared" si="2"/>
        <v>0</v>
      </c>
      <c r="T21" s="32" t="str">
        <f t="shared" si="3"/>
        <v>非表示</v>
      </c>
    </row>
    <row r="22" spans="3:20" ht="14.25" hidden="1">
      <c r="C22" s="88" t="str">
        <f>'１．正味財産増減・法人税計算'!C41</f>
        <v>評価試験費</v>
      </c>
      <c r="D22" s="50">
        <f>IFERROR(INDEX(事業別PL!$C$8:$U$100,MATCH($C22,事業別PL!$B$8:$B$100,0),MATCH(D$4,事業別PL!$C$7:$AE$7,0)),"")</f>
        <v>0</v>
      </c>
      <c r="E22" s="50">
        <f>IFERROR(INDEX(事業別PL!$C$8:$U$100,MATCH($C22,事業別PL!$B$8:$B$100,0),MATCH(E$4,事業別PL!$C$7:$AE$7,0)),"")</f>
        <v>0</v>
      </c>
      <c r="F22" s="50">
        <f>'４．直接事業費内訳'!D21</f>
        <v>0</v>
      </c>
      <c r="G22" s="50">
        <f>'４．直接事業費内訳'!I21</f>
        <v>0</v>
      </c>
      <c r="H22" s="50">
        <f>IFERROR(INDEX(事業別PL!$C$8:$U$100,MATCH($C22,事業別PL!$B$8:$B$100,0),MATCH(H$4,事業別PL!$C$7:$AE$7,0)),"")</f>
        <v>0</v>
      </c>
      <c r="I22" s="50">
        <f>'４．直接事業費内訳'!L21</f>
        <v>0</v>
      </c>
      <c r="J22" s="50">
        <f>'４．直接事業費内訳'!P21</f>
        <v>0</v>
      </c>
      <c r="K22" s="50">
        <f>IFERROR(INDEX(事業別PL!$C$8:$U$100,MATCH($C22,事業別PL!$B$8:$B$100,0),MATCH(K$4,事業別PL!$C$7:$AE$7,0)),"")</f>
        <v>0</v>
      </c>
      <c r="L22" s="50">
        <f>IFERROR(INDEX(事業別PL!$C$8:$U$100,MATCH($C22,事業別PL!$B$8:$B$100,0),MATCH(L$4,事業別PL!$C$7:$AE$7,0)),"")</f>
        <v>0</v>
      </c>
      <c r="M22" s="50">
        <f>'４．直接事業費内訳'!S21</f>
        <v>0</v>
      </c>
      <c r="N22" s="50">
        <f>IFERROR(INDEX(事業別PL!$C$8:$U$100,MATCH($C22,事業別PL!$B$8:$B$100,0),MATCH(N$4,事業別PL!$C$7:$AE$7,0)),"")</f>
        <v>0</v>
      </c>
      <c r="O22" s="89">
        <f t="shared" si="0"/>
        <v>0</v>
      </c>
      <c r="Q22" s="77">
        <f t="shared" si="1"/>
        <v>0</v>
      </c>
      <c r="R22" s="77">
        <f t="shared" si="2"/>
        <v>0</v>
      </c>
      <c r="T22" s="32" t="str">
        <f t="shared" si="3"/>
        <v>非表示</v>
      </c>
    </row>
    <row r="23" spans="3:20" ht="14.25" hidden="1">
      <c r="C23" s="88" t="str">
        <f>'１．正味財産増減・法人税計算'!C42</f>
        <v>調査費</v>
      </c>
      <c r="D23" s="50">
        <f>IFERROR(INDEX(事業別PL!$C$8:$U$100,MATCH($C23,事業別PL!$B$8:$B$100,0),MATCH(D$4,事業別PL!$C$7:$AE$7,0)),"")</f>
        <v>0</v>
      </c>
      <c r="E23" s="50">
        <f>IFERROR(INDEX(事業別PL!$C$8:$U$100,MATCH($C23,事業別PL!$B$8:$B$100,0),MATCH(E$4,事業別PL!$C$7:$AE$7,0)),"")</f>
        <v>0</v>
      </c>
      <c r="F23" s="50">
        <f>'４．直接事業費内訳'!D22</f>
        <v>0</v>
      </c>
      <c r="G23" s="50">
        <f>'４．直接事業費内訳'!I22</f>
        <v>0</v>
      </c>
      <c r="H23" s="50">
        <f>IFERROR(INDEX(事業別PL!$C$8:$U$100,MATCH($C23,事業別PL!$B$8:$B$100,0),MATCH(H$4,事業別PL!$C$7:$AE$7,0)),"")</f>
        <v>0</v>
      </c>
      <c r="I23" s="50">
        <f>'４．直接事業費内訳'!L22</f>
        <v>0</v>
      </c>
      <c r="J23" s="50">
        <f>'４．直接事業費内訳'!P22</f>
        <v>0</v>
      </c>
      <c r="K23" s="50">
        <f>IFERROR(INDEX(事業別PL!$C$8:$U$100,MATCH($C23,事業別PL!$B$8:$B$100,0),MATCH(K$4,事業別PL!$C$7:$AE$7,0)),"")</f>
        <v>0</v>
      </c>
      <c r="L23" s="50">
        <f>IFERROR(INDEX(事業別PL!$C$8:$U$100,MATCH($C23,事業別PL!$B$8:$B$100,0),MATCH(L$4,事業別PL!$C$7:$AE$7,0)),"")</f>
        <v>0</v>
      </c>
      <c r="M23" s="50">
        <f>'４．直接事業費内訳'!S22</f>
        <v>0</v>
      </c>
      <c r="N23" s="50">
        <f>IFERROR(INDEX(事業別PL!$C$8:$U$100,MATCH($C23,事業別PL!$B$8:$B$100,0),MATCH(N$4,事業別PL!$C$7:$AE$7,0)),"")</f>
        <v>0</v>
      </c>
      <c r="O23" s="89">
        <f t="shared" si="0"/>
        <v>0</v>
      </c>
      <c r="Q23" s="77">
        <f t="shared" si="1"/>
        <v>0</v>
      </c>
      <c r="R23" s="77">
        <f t="shared" si="2"/>
        <v>0</v>
      </c>
      <c r="T23" s="32" t="str">
        <f t="shared" si="3"/>
        <v>非表示</v>
      </c>
    </row>
    <row r="24" spans="3:20" ht="14.25" hidden="1">
      <c r="C24" s="88" t="str">
        <f>'１．正味財産増減・法人税計算'!C43</f>
        <v>ブース経費</v>
      </c>
      <c r="D24" s="50" t="str">
        <f>IFERROR(INDEX(事業別PL!$C$8:$U$100,MATCH($C24,事業別PL!$B$8:$B$100,0),MATCH(D$4,事業別PL!$C$7:$AE$7,0)),"")</f>
        <v/>
      </c>
      <c r="E24" s="50" t="str">
        <f>IFERROR(INDEX(事業別PL!$C$8:$U$100,MATCH($C24,事業別PL!$B$8:$B$100,0),MATCH(E$4,事業別PL!$C$7:$AE$7,0)),"")</f>
        <v/>
      </c>
      <c r="F24" s="50">
        <f>'４．直接事業費内訳'!D23</f>
        <v>0</v>
      </c>
      <c r="G24" s="50">
        <f>'４．直接事業費内訳'!I23</f>
        <v>0</v>
      </c>
      <c r="H24" s="50" t="str">
        <f>IFERROR(INDEX(事業別PL!$C$8:$U$100,MATCH($C24,事業別PL!$B$8:$B$100,0),MATCH(H$4,事業別PL!$C$7:$AE$7,0)),"")</f>
        <v/>
      </c>
      <c r="I24" s="50">
        <f>'４．直接事業費内訳'!L23</f>
        <v>0</v>
      </c>
      <c r="J24" s="50">
        <f>'４．直接事業費内訳'!P23</f>
        <v>0</v>
      </c>
      <c r="K24" s="50" t="str">
        <f>IFERROR(INDEX(事業別PL!$C$8:$U$100,MATCH($C24,事業別PL!$B$8:$B$100,0),MATCH(K$4,事業別PL!$C$7:$AE$7,0)),"")</f>
        <v/>
      </c>
      <c r="L24" s="50" t="str">
        <f>IFERROR(INDEX(事業別PL!$C$8:$U$100,MATCH($C24,事業別PL!$B$8:$B$100,0),MATCH(L$4,事業別PL!$C$7:$AE$7,0)),"")</f>
        <v/>
      </c>
      <c r="M24" s="50">
        <f>'４．直接事業費内訳'!S23</f>
        <v>0</v>
      </c>
      <c r="N24" s="50" t="str">
        <f>IFERROR(INDEX(事業別PL!$C$8:$U$100,MATCH($C24,事業別PL!$B$8:$B$100,0),MATCH(N$4,事業別PL!$C$7:$AE$7,0)),"")</f>
        <v/>
      </c>
      <c r="O24" s="89">
        <f t="shared" si="0"/>
        <v>0</v>
      </c>
      <c r="Q24" s="77">
        <f t="shared" si="1"/>
        <v>0</v>
      </c>
      <c r="R24" s="77" t="str">
        <f t="shared" si="2"/>
        <v/>
      </c>
      <c r="T24" s="32" t="str">
        <f t="shared" si="3"/>
        <v>非表示</v>
      </c>
    </row>
    <row r="25" spans="3:20" ht="14.25">
      <c r="C25" s="88" t="str">
        <f>'１．正味財産増減・法人税計算'!C44</f>
        <v>外注費</v>
      </c>
      <c r="D25" s="50">
        <f>IFERROR(INDEX(事業別PL!$C$8:$U$100,MATCH($C25,事業別PL!$B$8:$B$100,0),MATCH(D$4,事業別PL!$C$7:$AE$7,0)),"")</f>
        <v>0</v>
      </c>
      <c r="E25" s="50">
        <f>IFERROR(INDEX(事業別PL!$C$8:$U$100,MATCH($C25,事業別PL!$B$8:$B$100,0),MATCH(E$4,事業別PL!$C$7:$AE$7,0)),"")</f>
        <v>0</v>
      </c>
      <c r="F25" s="50">
        <f>'４．直接事業費内訳'!D24</f>
        <v>0</v>
      </c>
      <c r="G25" s="50">
        <f>'４．直接事業費内訳'!I24</f>
        <v>0</v>
      </c>
      <c r="H25" s="50">
        <f>IFERROR(INDEX(事業別PL!$C$8:$U$100,MATCH($C25,事業別PL!$B$8:$B$100,0),MATCH(H$4,事業別PL!$C$7:$AE$7,0)),"")</f>
        <v>0</v>
      </c>
      <c r="I25" s="50">
        <f>'４．直接事業費内訳'!L24</f>
        <v>0</v>
      </c>
      <c r="J25" s="50">
        <f>'４．直接事業費内訳'!P24</f>
        <v>0</v>
      </c>
      <c r="K25" s="50">
        <f>IFERROR(INDEX(事業別PL!$C$8:$U$100,MATCH($C25,事業別PL!$B$8:$B$100,0),MATCH(K$4,事業別PL!$C$7:$AE$7,0)),"")</f>
        <v>0</v>
      </c>
      <c r="L25" s="50">
        <f>IFERROR(INDEX(事業別PL!$C$8:$U$100,MATCH($C25,事業別PL!$B$8:$B$100,0),MATCH(L$4,事業別PL!$C$7:$AE$7,0)),"")</f>
        <v>0</v>
      </c>
      <c r="M25" s="50">
        <f>'４．直接事業費内訳'!S24</f>
        <v>6596478</v>
      </c>
      <c r="N25" s="50">
        <f>IFERROR(INDEX(事業別PL!$C$8:$U$100,MATCH($C25,事業別PL!$B$8:$B$100,0),MATCH(N$4,事業別PL!$C$7:$AE$7,0)),"")</f>
        <v>0</v>
      </c>
      <c r="O25" s="89">
        <f t="shared" si="0"/>
        <v>6596478</v>
      </c>
      <c r="Q25" s="77">
        <f t="shared" si="1"/>
        <v>6596478</v>
      </c>
      <c r="R25" s="77">
        <f>IFERROR(N25+O82,"")</f>
        <v>2132140</v>
      </c>
      <c r="T25" s="32" t="str">
        <f t="shared" si="3"/>
        <v>表示</v>
      </c>
    </row>
    <row r="26" spans="3:20" ht="14.25">
      <c r="C26" s="88" t="str">
        <f>'１．正味財産増減・法人税計算'!C45</f>
        <v>消耗品費</v>
      </c>
      <c r="D26" s="50">
        <f>IFERROR(INDEX(事業別PL!$C$8:$U$100,MATCH($C26,事業別PL!$B$8:$B$100,0),MATCH(D$4,事業別PL!$C$7:$AE$7,0)),"")</f>
        <v>0</v>
      </c>
      <c r="E26" s="50">
        <f>IFERROR(INDEX(事業別PL!$C$8:$U$100,MATCH($C26,事業別PL!$B$8:$B$100,0),MATCH(E$4,事業別PL!$C$7:$AE$7,0)),"")</f>
        <v>0</v>
      </c>
      <c r="F26" s="50">
        <f>'４．直接事業費内訳'!D25</f>
        <v>0</v>
      </c>
      <c r="G26" s="50">
        <f>'４．直接事業費内訳'!I25</f>
        <v>0</v>
      </c>
      <c r="H26" s="50">
        <f>IFERROR(INDEX(事業別PL!$C$8:$U$100,MATCH($C26,事業別PL!$B$8:$B$100,0),MATCH(H$4,事業別PL!$C$7:$AE$7,0)),"")</f>
        <v>0</v>
      </c>
      <c r="I26" s="50">
        <f>'４．直接事業費内訳'!L25</f>
        <v>0</v>
      </c>
      <c r="J26" s="50">
        <f>'４．直接事業費内訳'!P25</f>
        <v>0</v>
      </c>
      <c r="K26" s="50">
        <f>IFERROR(INDEX(事業別PL!$C$8:$U$100,MATCH($C26,事業別PL!$B$8:$B$100,0),MATCH(K$4,事業別PL!$C$7:$AE$7,0)),"")</f>
        <v>0</v>
      </c>
      <c r="L26" s="50">
        <f>IFERROR(INDEX(事業別PL!$C$8:$U$100,MATCH($C26,事業別PL!$B$8:$B$100,0),MATCH(L$4,事業別PL!$C$7:$AE$7,0)),"")</f>
        <v>0</v>
      </c>
      <c r="M26" s="50">
        <f>'４．直接事業費内訳'!S25</f>
        <v>753451</v>
      </c>
      <c r="N26" s="50">
        <f>IFERROR(INDEX(事業別PL!$C$8:$U$100,MATCH($C26,事業別PL!$B$8:$B$100,0),MATCH(N$4,事業別PL!$C$7:$AE$7,0)),"")</f>
        <v>0</v>
      </c>
      <c r="O26" s="89">
        <f t="shared" si="0"/>
        <v>753451</v>
      </c>
      <c r="Q26" s="77">
        <f t="shared" si="1"/>
        <v>753451</v>
      </c>
      <c r="R26" s="77">
        <f t="shared" si="2"/>
        <v>0</v>
      </c>
      <c r="T26" s="32" t="str">
        <f t="shared" si="3"/>
        <v>表示</v>
      </c>
    </row>
    <row r="27" spans="3:20" ht="14.25" hidden="1">
      <c r="C27" s="88" t="str">
        <f>'１．正味財産増減・法人税計算'!C46</f>
        <v>仮科目３</v>
      </c>
      <c r="D27" s="50" t="str">
        <f>IFERROR(INDEX(事業別PL!$C$8:$U$100,MATCH($C27,事業別PL!$B$8:$B$100,0),MATCH(D$4,事業別PL!$C$7:$AE$7,0)),"")</f>
        <v/>
      </c>
      <c r="E27" s="50" t="str">
        <f>IFERROR(INDEX(事業別PL!$C$8:$U$100,MATCH($C27,事業別PL!$B$8:$B$100,0),MATCH(E$4,事業別PL!$C$7:$AE$7,0)),"")</f>
        <v/>
      </c>
      <c r="F27" s="50">
        <f>'４．直接事業費内訳'!D26</f>
        <v>0</v>
      </c>
      <c r="G27" s="50">
        <f>'４．直接事業費内訳'!I26</f>
        <v>0</v>
      </c>
      <c r="H27" s="50" t="str">
        <f>IFERROR(INDEX(事業別PL!$C$8:$U$100,MATCH($C27,事業別PL!$B$8:$B$100,0),MATCH(H$4,事業別PL!$C$7:$AE$7,0)),"")</f>
        <v/>
      </c>
      <c r="I27" s="50">
        <f>'４．直接事業費内訳'!L26</f>
        <v>0</v>
      </c>
      <c r="J27" s="50">
        <f>'４．直接事業費内訳'!P26</f>
        <v>0</v>
      </c>
      <c r="K27" s="50" t="str">
        <f>IFERROR(INDEX(事業別PL!$C$8:$U$100,MATCH($C27,事業別PL!$B$8:$B$100,0),MATCH(K$4,事業別PL!$C$7:$AE$7,0)),"")</f>
        <v/>
      </c>
      <c r="L27" s="50" t="str">
        <f>IFERROR(INDEX(事業別PL!$C$8:$U$100,MATCH($C27,事業別PL!$B$8:$B$100,0),MATCH(L$4,事業別PL!$C$7:$AE$7,0)),"")</f>
        <v/>
      </c>
      <c r="M27" s="50">
        <f>'４．直接事業費内訳'!S26</f>
        <v>0</v>
      </c>
      <c r="N27" s="50" t="str">
        <f>IFERROR(INDEX(事業別PL!$C$8:$U$100,MATCH($C27,事業別PL!$B$8:$B$100,0),MATCH(N$4,事業別PL!$C$7:$AE$7,0)),"")</f>
        <v/>
      </c>
      <c r="O27" s="89">
        <f t="shared" si="0"/>
        <v>0</v>
      </c>
      <c r="Q27" s="77">
        <f t="shared" si="1"/>
        <v>0</v>
      </c>
      <c r="R27" s="77" t="str">
        <f t="shared" si="2"/>
        <v/>
      </c>
      <c r="T27" s="32" t="str">
        <f t="shared" si="3"/>
        <v>非表示</v>
      </c>
    </row>
    <row r="28" spans="3:20" ht="14.25" hidden="1">
      <c r="C28" s="88" t="str">
        <f>'１．正味財産増減・法人税計算'!C47</f>
        <v>仮科目４</v>
      </c>
      <c r="D28" s="50" t="str">
        <f>IFERROR(INDEX(事業別PL!$C$8:$U$100,MATCH($C28,事業別PL!$B$8:$B$100,0),MATCH(D$4,事業別PL!$C$7:$AE$7,0)),"")</f>
        <v/>
      </c>
      <c r="E28" s="50" t="str">
        <f>IFERROR(INDEX(事業別PL!$C$8:$U$100,MATCH($C28,事業別PL!$B$8:$B$100,0),MATCH(E$4,事業別PL!$C$7:$AE$7,0)),"")</f>
        <v/>
      </c>
      <c r="F28" s="50">
        <f>'４．直接事業費内訳'!D27</f>
        <v>0</v>
      </c>
      <c r="G28" s="50">
        <f>'４．直接事業費内訳'!I27</f>
        <v>0</v>
      </c>
      <c r="H28" s="50" t="str">
        <f>IFERROR(INDEX(事業別PL!$C$8:$U$100,MATCH($C28,事業別PL!$B$8:$B$100,0),MATCH(H$4,事業別PL!$C$7:$AE$7,0)),"")</f>
        <v/>
      </c>
      <c r="I28" s="50">
        <f>'４．直接事業費内訳'!L27</f>
        <v>0</v>
      </c>
      <c r="J28" s="50">
        <f>'４．直接事業費内訳'!P27</f>
        <v>0</v>
      </c>
      <c r="K28" s="50" t="str">
        <f>IFERROR(INDEX(事業別PL!$C$8:$U$100,MATCH($C28,事業別PL!$B$8:$B$100,0),MATCH(K$4,事業別PL!$C$7:$AE$7,0)),"")</f>
        <v/>
      </c>
      <c r="L28" s="50" t="str">
        <f>IFERROR(INDEX(事業別PL!$C$8:$U$100,MATCH($C28,事業別PL!$B$8:$B$100,0),MATCH(L$4,事業別PL!$C$7:$AE$7,0)),"")</f>
        <v/>
      </c>
      <c r="M28" s="50">
        <f>'４．直接事業費内訳'!S27</f>
        <v>0</v>
      </c>
      <c r="N28" s="50" t="str">
        <f>IFERROR(INDEX(事業別PL!$C$8:$U$100,MATCH($C28,事業別PL!$B$8:$B$100,0),MATCH(N$4,事業別PL!$C$7:$AE$7,0)),"")</f>
        <v/>
      </c>
      <c r="O28" s="89">
        <f t="shared" si="0"/>
        <v>0</v>
      </c>
      <c r="Q28" s="77">
        <f t="shared" si="1"/>
        <v>0</v>
      </c>
      <c r="R28" s="77" t="str">
        <f t="shared" si="2"/>
        <v/>
      </c>
      <c r="T28" s="32" t="str">
        <f t="shared" si="3"/>
        <v>非表示</v>
      </c>
    </row>
    <row r="29" spans="3:20" ht="14.25" hidden="1">
      <c r="C29" s="88" t="str">
        <f>'１．正味財産増減・法人税計算'!C48</f>
        <v>仮科目５</v>
      </c>
      <c r="D29" s="50" t="str">
        <f>IFERROR(INDEX(事業別PL!$C$8:$U$100,MATCH($C29,事業別PL!$B$8:$B$100,0),MATCH(D$4,事業別PL!$C$7:$AE$7,0)),"")</f>
        <v/>
      </c>
      <c r="E29" s="50" t="str">
        <f>IFERROR(INDEX(事業別PL!$C$8:$U$100,MATCH($C29,事業別PL!$B$8:$B$100,0),MATCH(E$4,事業別PL!$C$7:$AE$7,0)),"")</f>
        <v/>
      </c>
      <c r="F29" s="50">
        <f>'４．直接事業費内訳'!D28</f>
        <v>0</v>
      </c>
      <c r="G29" s="50">
        <f>'４．直接事業費内訳'!I28</f>
        <v>0</v>
      </c>
      <c r="H29" s="50" t="str">
        <f>IFERROR(INDEX(事業別PL!$C$8:$U$100,MATCH($C29,事業別PL!$B$8:$B$100,0),MATCH(H$4,事業別PL!$C$7:$AE$7,0)),"")</f>
        <v/>
      </c>
      <c r="I29" s="50">
        <f>'４．直接事業費内訳'!L28</f>
        <v>0</v>
      </c>
      <c r="J29" s="50">
        <f>'４．直接事業費内訳'!P28</f>
        <v>0</v>
      </c>
      <c r="K29" s="50" t="str">
        <f>IFERROR(INDEX(事業別PL!$C$8:$U$100,MATCH($C29,事業別PL!$B$8:$B$100,0),MATCH(K$4,事業別PL!$C$7:$AE$7,0)),"")</f>
        <v/>
      </c>
      <c r="L29" s="50" t="str">
        <f>IFERROR(INDEX(事業別PL!$C$8:$U$100,MATCH($C29,事業別PL!$B$8:$B$100,0),MATCH(L$4,事業別PL!$C$7:$AE$7,0)),"")</f>
        <v/>
      </c>
      <c r="M29" s="50">
        <f>'４．直接事業費内訳'!S28</f>
        <v>0</v>
      </c>
      <c r="N29" s="50" t="str">
        <f>IFERROR(INDEX(事業別PL!$C$8:$U$100,MATCH($C29,事業別PL!$B$8:$B$100,0),MATCH(N$4,事業別PL!$C$7:$AE$7,0)),"")</f>
        <v/>
      </c>
      <c r="O29" s="89">
        <f t="shared" si="0"/>
        <v>0</v>
      </c>
      <c r="Q29" s="77">
        <f t="shared" si="1"/>
        <v>0</v>
      </c>
      <c r="R29" s="77" t="str">
        <f t="shared" si="2"/>
        <v/>
      </c>
      <c r="T29" s="32" t="str">
        <f t="shared" si="3"/>
        <v>非表示</v>
      </c>
    </row>
    <row r="30" spans="3:20" ht="14.25" hidden="1">
      <c r="C30" s="88" t="str">
        <f>'１．正味財産増減・法人税計算'!C49</f>
        <v>仮科目６</v>
      </c>
      <c r="D30" s="50" t="str">
        <f>IFERROR(INDEX(事業別PL!$C$8:$U$100,MATCH($C30,事業別PL!$B$8:$B$100,0),MATCH(D$4,事業別PL!$C$7:$AE$7,0)),"")</f>
        <v/>
      </c>
      <c r="E30" s="50" t="str">
        <f>IFERROR(INDEX(事業別PL!$C$8:$U$100,MATCH($C30,事業別PL!$B$8:$B$100,0),MATCH(E$4,事業別PL!$C$7:$AE$7,0)),"")</f>
        <v/>
      </c>
      <c r="F30" s="50">
        <f>'４．直接事業費内訳'!D29</f>
        <v>0</v>
      </c>
      <c r="G30" s="50">
        <f>'４．直接事業費内訳'!I29</f>
        <v>0</v>
      </c>
      <c r="H30" s="50" t="str">
        <f>IFERROR(INDEX(事業別PL!$C$8:$U$100,MATCH($C30,事業別PL!$B$8:$B$100,0),MATCH(H$4,事業別PL!$C$7:$AE$7,0)),"")</f>
        <v/>
      </c>
      <c r="I30" s="50">
        <f>'４．直接事業費内訳'!L29</f>
        <v>0</v>
      </c>
      <c r="J30" s="50">
        <f>'４．直接事業費内訳'!P29</f>
        <v>0</v>
      </c>
      <c r="K30" s="50" t="str">
        <f>IFERROR(INDEX(事業別PL!$C$8:$U$100,MATCH($C30,事業別PL!$B$8:$B$100,0),MATCH(K$4,事業別PL!$C$7:$AE$7,0)),"")</f>
        <v/>
      </c>
      <c r="L30" s="50" t="str">
        <f>IFERROR(INDEX(事業別PL!$C$8:$U$100,MATCH($C30,事業別PL!$B$8:$B$100,0),MATCH(L$4,事業別PL!$C$7:$AE$7,0)),"")</f>
        <v/>
      </c>
      <c r="M30" s="50">
        <f>'４．直接事業費内訳'!S29</f>
        <v>0</v>
      </c>
      <c r="N30" s="50" t="str">
        <f>IFERROR(INDEX(事業別PL!$C$8:$U$100,MATCH($C30,事業別PL!$B$8:$B$100,0),MATCH(N$4,事業別PL!$C$7:$AE$7,0)),"")</f>
        <v/>
      </c>
      <c r="O30" s="89">
        <f t="shared" si="0"/>
        <v>0</v>
      </c>
      <c r="Q30" s="77">
        <f t="shared" si="1"/>
        <v>0</v>
      </c>
      <c r="R30" s="77" t="str">
        <f t="shared" si="2"/>
        <v/>
      </c>
      <c r="T30" s="32" t="str">
        <f t="shared" si="3"/>
        <v>非表示</v>
      </c>
    </row>
    <row r="31" spans="3:20" ht="14.25">
      <c r="C31" s="88" t="str">
        <f>'１．正味財産増減・法人税計算'!C50</f>
        <v>給与賞与手当</v>
      </c>
      <c r="D31" s="50">
        <f>IFERROR(INDEX(事業別PL!$C$8:$U$100,MATCH($C31,事業別PL!$B$8:$B$100,0),MATCH(D$4,事業別PL!$C$7:$AE$7,0)),"")</f>
        <v>0</v>
      </c>
      <c r="E31" s="50">
        <f>IFERROR(INDEX(事業別PL!$C$8:$U$100,MATCH($C31,事業別PL!$B$8:$B$100,0),MATCH(E$4,事業別PL!$C$7:$AE$7,0)),"")</f>
        <v>0</v>
      </c>
      <c r="F31" s="50">
        <f>'４．直接事業費内訳'!D30</f>
        <v>0</v>
      </c>
      <c r="G31" s="50">
        <f>'４．直接事業費内訳'!I30</f>
        <v>0</v>
      </c>
      <c r="H31" s="50">
        <f>IFERROR(INDEX(事業別PL!$C$8:$U$100,MATCH($C31,事業別PL!$B$8:$B$100,0),MATCH(H$4,事業別PL!$C$7:$AE$7,0)),"")</f>
        <v>0</v>
      </c>
      <c r="I31" s="50">
        <f>'４．直接事業費内訳'!L30</f>
        <v>0</v>
      </c>
      <c r="J31" s="50">
        <f>'４．直接事業費内訳'!P30</f>
        <v>0</v>
      </c>
      <c r="K31" s="50">
        <f>IFERROR(INDEX(事業別PL!$C$8:$U$100,MATCH($C31,事業別PL!$B$8:$B$100,0),MATCH(K$4,事業別PL!$C$7:$AE$7,0)),"")</f>
        <v>0</v>
      </c>
      <c r="L31" s="50">
        <f>IFERROR(INDEX(事業別PL!$C$8:$U$100,MATCH($C31,事業別PL!$B$8:$B$100,0),MATCH(L$4,事業別PL!$C$7:$AE$7,0)),"")</f>
        <v>0</v>
      </c>
      <c r="M31" s="50">
        <f>'４．直接事業費内訳'!S30</f>
        <v>378940</v>
      </c>
      <c r="N31" s="50">
        <f>IFERROR(INDEX(事業別PL!$C$8:$U$100,MATCH($C31,事業別PL!$B$8:$B$100,0),MATCH(N$4,事業別PL!$C$7:$AE$7,0)),"")</f>
        <v>0</v>
      </c>
      <c r="O31" s="89">
        <f t="shared" si="0"/>
        <v>378940</v>
      </c>
      <c r="Q31" s="77">
        <f t="shared" si="1"/>
        <v>378940</v>
      </c>
      <c r="R31" s="77">
        <f t="shared" si="2"/>
        <v>15902130</v>
      </c>
      <c r="T31" s="32" t="str">
        <f t="shared" si="3"/>
        <v>表示</v>
      </c>
    </row>
    <row r="32" spans="3:20" ht="14.25" hidden="1">
      <c r="C32" s="88" t="str">
        <f>'１．正味財産増減・法人税計算'!C51</f>
        <v>退職給付費用</v>
      </c>
      <c r="D32" s="50">
        <f>IFERROR(INDEX(事業別PL!$C$8:$U$100,MATCH($C32,事業別PL!$B$8:$B$100,0),MATCH(D$4,事業別PL!$C$7:$AE$7,0)),"")</f>
        <v>0</v>
      </c>
      <c r="E32" s="50">
        <f>IFERROR(INDEX(事業別PL!$C$8:$U$100,MATCH($C32,事業別PL!$B$8:$B$100,0),MATCH(E$4,事業別PL!$C$7:$AE$7,0)),"")</f>
        <v>0</v>
      </c>
      <c r="F32" s="50">
        <f>'４．直接事業費内訳'!D31</f>
        <v>0</v>
      </c>
      <c r="G32" s="50">
        <f>'４．直接事業費内訳'!I31</f>
        <v>0</v>
      </c>
      <c r="H32" s="50">
        <f>IFERROR(INDEX(事業別PL!$C$8:$U$100,MATCH($C32,事業別PL!$B$8:$B$100,0),MATCH(H$4,事業別PL!$C$7:$AE$7,0)),"")</f>
        <v>0</v>
      </c>
      <c r="I32" s="50">
        <f>'４．直接事業費内訳'!L31</f>
        <v>0</v>
      </c>
      <c r="J32" s="50">
        <f>'４．直接事業費内訳'!P31</f>
        <v>0</v>
      </c>
      <c r="K32" s="50">
        <f>IFERROR(INDEX(事業別PL!$C$8:$U$100,MATCH($C32,事業別PL!$B$8:$B$100,0),MATCH(K$4,事業別PL!$C$7:$AE$7,0)),"")</f>
        <v>0</v>
      </c>
      <c r="L32" s="50">
        <f>IFERROR(INDEX(事業別PL!$C$8:$U$100,MATCH($C32,事業別PL!$B$8:$B$100,0),MATCH(L$4,事業別PL!$C$7:$AE$7,0)),"")</f>
        <v>0</v>
      </c>
      <c r="M32" s="50">
        <f>'４．直接事業費内訳'!S31</f>
        <v>0</v>
      </c>
      <c r="N32" s="50">
        <f>IFERROR(INDEX(事業別PL!$C$8:$U$100,MATCH($C32,事業別PL!$B$8:$B$100,0),MATCH(N$4,事業別PL!$C$7:$AE$7,0)),"")</f>
        <v>0</v>
      </c>
      <c r="O32" s="89">
        <f t="shared" si="0"/>
        <v>0</v>
      </c>
      <c r="Q32" s="77">
        <f t="shared" si="1"/>
        <v>0</v>
      </c>
      <c r="R32" s="77">
        <f t="shared" si="2"/>
        <v>636000</v>
      </c>
      <c r="T32" s="32" t="str">
        <f t="shared" si="3"/>
        <v>非表示</v>
      </c>
    </row>
    <row r="33" spans="3:20" ht="14.25">
      <c r="C33" s="88" t="str">
        <f>'１．正味財産増減・法人税計算'!C52</f>
        <v>社会保険・福利厚生費</v>
      </c>
      <c r="D33" s="50">
        <f>IFERROR(INDEX(事業別PL!$C$8:$U$100,MATCH($C33,事業別PL!$B$8:$B$100,0),MATCH(D$4,事業別PL!$C$7:$AE$7,0)),"")</f>
        <v>0</v>
      </c>
      <c r="E33" s="50">
        <f>IFERROR(INDEX(事業別PL!$C$8:$U$100,MATCH($C33,事業別PL!$B$8:$B$100,0),MATCH(E$4,事業別PL!$C$7:$AE$7,0)),"")</f>
        <v>0</v>
      </c>
      <c r="F33" s="50">
        <f>'４．直接事業費内訳'!D32</f>
        <v>0</v>
      </c>
      <c r="G33" s="50">
        <f>'４．直接事業費内訳'!I32</f>
        <v>0</v>
      </c>
      <c r="H33" s="50">
        <f>IFERROR(INDEX(事業別PL!$C$8:$U$100,MATCH($C33,事業別PL!$B$8:$B$100,0),MATCH(H$4,事業別PL!$C$7:$AE$7,0)),"")</f>
        <v>0</v>
      </c>
      <c r="I33" s="50">
        <f>'４．直接事業費内訳'!L32</f>
        <v>0</v>
      </c>
      <c r="J33" s="50">
        <f>'４．直接事業費内訳'!P32</f>
        <v>0</v>
      </c>
      <c r="K33" s="50">
        <f>IFERROR(INDEX(事業別PL!$C$8:$U$100,MATCH($C33,事業別PL!$B$8:$B$100,0),MATCH(K$4,事業別PL!$C$7:$AE$7,0)),"")</f>
        <v>0</v>
      </c>
      <c r="L33" s="50">
        <f>IFERROR(INDEX(事業別PL!$C$8:$U$100,MATCH($C33,事業別PL!$B$8:$B$100,0),MATCH(L$4,事業別PL!$C$7:$AE$7,0)),"")</f>
        <v>0</v>
      </c>
      <c r="M33" s="50">
        <f>'４．直接事業費内訳'!S32</f>
        <v>0</v>
      </c>
      <c r="N33" s="50">
        <f>IFERROR(INDEX(事業別PL!$C$8:$U$100,MATCH($C33,事業別PL!$B$8:$B$100,0),MATCH(N$4,事業別PL!$C$7:$AE$7,0)),"")</f>
        <v>107439</v>
      </c>
      <c r="O33" s="89">
        <f t="shared" si="0"/>
        <v>107439</v>
      </c>
      <c r="Q33" s="77">
        <f t="shared" si="1"/>
        <v>0</v>
      </c>
      <c r="R33" s="77">
        <f t="shared" si="2"/>
        <v>3030852</v>
      </c>
      <c r="T33" s="32" t="str">
        <f t="shared" si="3"/>
        <v>表示</v>
      </c>
    </row>
    <row r="34" spans="3:20" ht="14.25">
      <c r="C34" s="88" t="str">
        <f>'１．正味財産増減・法人税計算'!C53</f>
        <v>旅費交通費</v>
      </c>
      <c r="D34" s="50">
        <f>IFERROR(INDEX(事業別PL!$C$8:$U$100,MATCH($C34,事業別PL!$B$8:$B$100,0),MATCH(D$4,事業別PL!$C$7:$AE$7,0)),"")</f>
        <v>187948</v>
      </c>
      <c r="E34" s="50">
        <f>IFERROR(INDEX(事業別PL!$C$8:$U$100,MATCH($C34,事業別PL!$B$8:$B$100,0),MATCH(E$4,事業別PL!$C$7:$AE$7,0)),"")</f>
        <v>7632</v>
      </c>
      <c r="F34" s="50">
        <f>'４．直接事業費内訳'!D33</f>
        <v>1011386</v>
      </c>
      <c r="G34" s="50">
        <f>'４．直接事業費内訳'!I33</f>
        <v>2599655</v>
      </c>
      <c r="H34" s="50">
        <f>IFERROR(INDEX(事業別PL!$C$8:$U$100,MATCH($C34,事業別PL!$B$8:$B$100,0),MATCH(H$4,事業別PL!$C$7:$AE$7,0)),"")</f>
        <v>0</v>
      </c>
      <c r="I34" s="50">
        <f>'４．直接事業費内訳'!L33</f>
        <v>0</v>
      </c>
      <c r="J34" s="50">
        <f>'４．直接事業費内訳'!P33</f>
        <v>16800</v>
      </c>
      <c r="K34" s="50">
        <f>IFERROR(INDEX(事業別PL!$C$8:$U$100,MATCH($C34,事業別PL!$B$8:$B$100,0),MATCH(K$4,事業別PL!$C$7:$AE$7,0)),"")</f>
        <v>79140</v>
      </c>
      <c r="L34" s="50">
        <f>IFERROR(INDEX(事業別PL!$C$8:$U$100,MATCH($C34,事業別PL!$B$8:$B$100,0),MATCH(L$4,事業別PL!$C$7:$AE$7,0)),"")</f>
        <v>2948970</v>
      </c>
      <c r="M34" s="50">
        <f>'４．直接事業費内訳'!S33</f>
        <v>166050</v>
      </c>
      <c r="N34" s="50">
        <f>IFERROR(INDEX(事業別PL!$C$8:$U$100,MATCH($C34,事業別PL!$B$8:$B$100,0),MATCH(N$4,事業別PL!$C$7:$AE$7,0)),"")</f>
        <v>94465</v>
      </c>
      <c r="O34" s="89">
        <f t="shared" si="0"/>
        <v>7112046</v>
      </c>
      <c r="Q34" s="77">
        <f t="shared" si="1"/>
        <v>7017581</v>
      </c>
      <c r="R34" s="77">
        <f t="shared" si="2"/>
        <v>942442</v>
      </c>
      <c r="T34" s="32" t="str">
        <f t="shared" si="3"/>
        <v>表示</v>
      </c>
    </row>
    <row r="35" spans="3:20" ht="14.25">
      <c r="C35" s="88" t="str">
        <f>'１．正味財産増減・法人税計算'!C54</f>
        <v>通信費</v>
      </c>
      <c r="D35" s="50">
        <f>IFERROR(INDEX(事業別PL!$C$8:$U$100,MATCH($C35,事業別PL!$B$8:$B$100,0),MATCH(D$4,事業別PL!$C$7:$AE$7,0)),"")</f>
        <v>0</v>
      </c>
      <c r="E35" s="50">
        <f>IFERROR(INDEX(事業別PL!$C$8:$U$100,MATCH($C35,事業別PL!$B$8:$B$100,0),MATCH(E$4,事業別PL!$C$7:$AE$7,0)),"")</f>
        <v>0</v>
      </c>
      <c r="F35" s="50">
        <f>'４．直接事業費内訳'!D34</f>
        <v>26419</v>
      </c>
      <c r="G35" s="50">
        <f>'４．直接事業費内訳'!I34</f>
        <v>1464</v>
      </c>
      <c r="H35" s="50">
        <f>IFERROR(INDEX(事業別PL!$C$8:$U$100,MATCH($C35,事業別PL!$B$8:$B$100,0),MATCH(H$4,事業別PL!$C$7:$AE$7,0)),"")</f>
        <v>28454</v>
      </c>
      <c r="I35" s="50">
        <f>'４．直接事業費内訳'!L34</f>
        <v>0</v>
      </c>
      <c r="J35" s="50">
        <f>'４．直接事業費内訳'!P34</f>
        <v>1394</v>
      </c>
      <c r="K35" s="50">
        <f>IFERROR(INDEX(事業別PL!$C$8:$U$100,MATCH($C35,事業別PL!$B$8:$B$100,0),MATCH(K$4,事業別PL!$C$7:$AE$7,0)),"")</f>
        <v>28464</v>
      </c>
      <c r="L35" s="50">
        <f>IFERROR(INDEX(事業別PL!$C$8:$U$100,MATCH($C35,事業別PL!$B$8:$B$100,0),MATCH(L$4,事業別PL!$C$7:$AE$7,0)),"")</f>
        <v>261419</v>
      </c>
      <c r="M35" s="50">
        <f>'４．直接事業費内訳'!S34</f>
        <v>10637</v>
      </c>
      <c r="N35" s="50">
        <f>IFERROR(INDEX(事業別PL!$C$8:$U$100,MATCH($C35,事業別PL!$B$8:$B$100,0),MATCH(N$4,事業別PL!$C$7:$AE$7,0)),"")</f>
        <v>84136</v>
      </c>
      <c r="O35" s="89">
        <f t="shared" si="0"/>
        <v>442387</v>
      </c>
      <c r="Q35" s="77">
        <f t="shared" si="1"/>
        <v>358251</v>
      </c>
      <c r="R35" s="77">
        <f t="shared" si="2"/>
        <v>338402</v>
      </c>
      <c r="T35" s="32" t="str">
        <f t="shared" si="3"/>
        <v>表示</v>
      </c>
    </row>
    <row r="36" spans="3:20" ht="14.25">
      <c r="C36" s="88" t="str">
        <f>'１．正味財産増減・法人税計算'!C55</f>
        <v>支払手数料</v>
      </c>
      <c r="D36" s="50">
        <f>IFERROR(INDEX(事業別PL!$C$8:$U$100,MATCH($C36,事業別PL!$B$8:$B$100,0),MATCH(D$4,事業別PL!$C$7:$AE$7,0)),"")</f>
        <v>3780</v>
      </c>
      <c r="E36" s="50">
        <f>IFERROR(INDEX(事業別PL!$C$8:$U$100,MATCH($C36,事業別PL!$B$8:$B$100,0),MATCH(E$4,事業別PL!$C$7:$AE$7,0)),"")</f>
        <v>0</v>
      </c>
      <c r="F36" s="50">
        <f>'４．直接事業費内訳'!D35</f>
        <v>34776</v>
      </c>
      <c r="G36" s="50">
        <f>'４．直接事業費内訳'!I35</f>
        <v>19656</v>
      </c>
      <c r="H36" s="50">
        <f>IFERROR(INDEX(事業別PL!$C$8:$U$100,MATCH($C36,事業別PL!$B$8:$B$100,0),MATCH(H$4,事業別PL!$C$7:$AE$7,0)),"")</f>
        <v>2052</v>
      </c>
      <c r="I36" s="50">
        <f>'４．直接事業費内訳'!L35</f>
        <v>515056</v>
      </c>
      <c r="J36" s="50">
        <f>'４．直接事業費内訳'!P35</f>
        <v>3240</v>
      </c>
      <c r="K36" s="50">
        <f>IFERROR(INDEX(事業別PL!$C$8:$U$100,MATCH($C36,事業別PL!$B$8:$B$100,0),MATCH(K$4,事業別PL!$C$7:$AE$7,0)),"")</f>
        <v>2268</v>
      </c>
      <c r="L36" s="50">
        <f>IFERROR(INDEX(事業別PL!$C$8:$U$100,MATCH($C36,事業別PL!$B$8:$B$100,0),MATCH(L$4,事業別PL!$C$7:$AE$7,0)),"")</f>
        <v>70740</v>
      </c>
      <c r="M36" s="50">
        <f>'４．直接事業費内訳'!S35</f>
        <v>7716</v>
      </c>
      <c r="N36" s="50">
        <f>IFERROR(INDEX(事業別PL!$C$8:$U$100,MATCH($C36,事業別PL!$B$8:$B$100,0),MATCH(N$4,事業別PL!$C$7:$AE$7,0)),"")</f>
        <v>22890</v>
      </c>
      <c r="O36" s="89">
        <f t="shared" si="0"/>
        <v>682174</v>
      </c>
      <c r="Q36" s="77">
        <f t="shared" si="1"/>
        <v>659284</v>
      </c>
      <c r="R36" s="77">
        <f t="shared" si="2"/>
        <v>177114</v>
      </c>
      <c r="T36" s="32" t="str">
        <f t="shared" si="3"/>
        <v>表示</v>
      </c>
    </row>
    <row r="37" spans="3:20" ht="14.25" hidden="1">
      <c r="C37" s="88" t="str">
        <f>'１．正味財産増減・法人税計算'!C56</f>
        <v>ホームページ更新費</v>
      </c>
      <c r="D37" s="50">
        <f>IFERROR(INDEX(事業別PL!$C$8:$U$100,MATCH($C37,事業別PL!$B$8:$B$100,0),MATCH(D$4,事業別PL!$C$7:$AE$7,0)),"")</f>
        <v>0</v>
      </c>
      <c r="E37" s="50">
        <f>IFERROR(INDEX(事業別PL!$C$8:$U$100,MATCH($C37,事業別PL!$B$8:$B$100,0),MATCH(E$4,事業別PL!$C$7:$AE$7,0)),"")</f>
        <v>0</v>
      </c>
      <c r="F37" s="50">
        <f>'４．直接事業費内訳'!D36</f>
        <v>0</v>
      </c>
      <c r="G37" s="50">
        <f>'４．直接事業費内訳'!I36</f>
        <v>0</v>
      </c>
      <c r="H37" s="50">
        <f>IFERROR(INDEX(事業別PL!$C$8:$U$100,MATCH($C37,事業別PL!$B$8:$B$100,0),MATCH(H$4,事業別PL!$C$7:$AE$7,0)),"")</f>
        <v>0</v>
      </c>
      <c r="I37" s="50">
        <f>'４．直接事業費内訳'!L36</f>
        <v>0</v>
      </c>
      <c r="J37" s="50">
        <f>'４．直接事業費内訳'!P36</f>
        <v>0</v>
      </c>
      <c r="K37" s="50">
        <f>IFERROR(INDEX(事業別PL!$C$8:$U$100,MATCH($C37,事業別PL!$B$8:$B$100,0),MATCH(K$4,事業別PL!$C$7:$AE$7,0)),"")</f>
        <v>0</v>
      </c>
      <c r="L37" s="50">
        <f>IFERROR(INDEX(事業別PL!$C$8:$U$100,MATCH($C37,事業別PL!$B$8:$B$100,0),MATCH(L$4,事業別PL!$C$7:$AE$7,0)),"")</f>
        <v>0</v>
      </c>
      <c r="M37" s="50">
        <f>'４．直接事業費内訳'!S36</f>
        <v>0</v>
      </c>
      <c r="N37" s="50">
        <f>IFERROR(INDEX(事業別PL!$C$8:$U$100,MATCH($C37,事業別PL!$B$8:$B$100,0),MATCH(N$4,事業別PL!$C$7:$AE$7,0)),"")</f>
        <v>0</v>
      </c>
      <c r="O37" s="89">
        <f t="shared" si="0"/>
        <v>0</v>
      </c>
      <c r="Q37" s="77">
        <f t="shared" si="1"/>
        <v>0</v>
      </c>
      <c r="R37" s="77">
        <f t="shared" si="2"/>
        <v>495180</v>
      </c>
      <c r="T37" s="32" t="str">
        <f t="shared" si="3"/>
        <v>非表示</v>
      </c>
    </row>
    <row r="38" spans="3:20" ht="14.25">
      <c r="C38" s="88" t="str">
        <f>'１．正味財産増減・法人税計算'!C57</f>
        <v>事務用消耗品費</v>
      </c>
      <c r="D38" s="50">
        <f>IFERROR(INDEX(事業別PL!$C$8:$U$100,MATCH($C38,事業別PL!$B$8:$B$100,0),MATCH(D$4,事業別PL!$C$7:$AE$7,0)),"")</f>
        <v>0</v>
      </c>
      <c r="E38" s="50">
        <f>IFERROR(INDEX(事業別PL!$C$8:$U$100,MATCH($C38,事業別PL!$B$8:$B$100,0),MATCH(E$4,事業別PL!$C$7:$AE$7,0)),"")</f>
        <v>0</v>
      </c>
      <c r="F38" s="50">
        <f>'４．直接事業費内訳'!D37</f>
        <v>0</v>
      </c>
      <c r="G38" s="50">
        <f>'４．直接事業費内訳'!I37</f>
        <v>0</v>
      </c>
      <c r="H38" s="50">
        <f>IFERROR(INDEX(事業別PL!$C$8:$U$100,MATCH($C38,事業別PL!$B$8:$B$100,0),MATCH(H$4,事業別PL!$C$7:$AE$7,0)),"")</f>
        <v>0</v>
      </c>
      <c r="I38" s="50">
        <f>'４．直接事業費内訳'!L37</f>
        <v>0</v>
      </c>
      <c r="J38" s="50">
        <f>'４．直接事業費内訳'!P37</f>
        <v>0</v>
      </c>
      <c r="K38" s="50">
        <f>IFERROR(INDEX(事業別PL!$C$8:$U$100,MATCH($C38,事業別PL!$B$8:$B$100,0),MATCH(K$4,事業別PL!$C$7:$AE$7,0)),"")</f>
        <v>55340</v>
      </c>
      <c r="L38" s="50">
        <f>IFERROR(INDEX(事業別PL!$C$8:$U$100,MATCH($C38,事業別PL!$B$8:$B$100,0),MATCH(L$4,事業別PL!$C$7:$AE$7,0)),"")</f>
        <v>1359</v>
      </c>
      <c r="M38" s="50">
        <f>'４．直接事業費内訳'!S37</f>
        <v>0</v>
      </c>
      <c r="N38" s="50">
        <f>IFERROR(INDEX(事業別PL!$C$8:$U$100,MATCH($C38,事業別PL!$B$8:$B$100,0),MATCH(N$4,事業別PL!$C$7:$AE$7,0)),"")</f>
        <v>60410</v>
      </c>
      <c r="O38" s="89">
        <f t="shared" si="0"/>
        <v>117109</v>
      </c>
      <c r="Q38" s="77">
        <f t="shared" si="1"/>
        <v>56699</v>
      </c>
      <c r="R38" s="77">
        <f t="shared" si="2"/>
        <v>277134</v>
      </c>
      <c r="T38" s="32" t="str">
        <f t="shared" si="3"/>
        <v>表示</v>
      </c>
    </row>
    <row r="39" spans="3:20" ht="14.25">
      <c r="C39" s="88" t="str">
        <f>'１．正味財産増減・法人税計算'!C58</f>
        <v>印刷製本費</v>
      </c>
      <c r="D39" s="50">
        <f>IFERROR(INDEX(事業別PL!$C$8:$U$100,MATCH($C39,事業別PL!$B$8:$B$100,0),MATCH(D$4,事業別PL!$C$7:$AE$7,0)),"")</f>
        <v>0</v>
      </c>
      <c r="E39" s="50">
        <f>IFERROR(INDEX(事業別PL!$C$8:$U$100,MATCH($C39,事業別PL!$B$8:$B$100,0),MATCH(E$4,事業別PL!$C$7:$AE$7,0)),"")</f>
        <v>0</v>
      </c>
      <c r="F39" s="50">
        <f>'４．直接事業費内訳'!D38</f>
        <v>266052</v>
      </c>
      <c r="G39" s="50">
        <f>'４．直接事業費内訳'!I38</f>
        <v>0</v>
      </c>
      <c r="H39" s="50">
        <f>IFERROR(INDEX(事業別PL!$C$8:$U$100,MATCH($C39,事業別PL!$B$8:$B$100,0),MATCH(H$4,事業別PL!$C$7:$AE$7,0)),"")</f>
        <v>1148472</v>
      </c>
      <c r="I39" s="50">
        <f>'４．直接事業費内訳'!L38</f>
        <v>0</v>
      </c>
      <c r="J39" s="50">
        <f>'４．直接事業費内訳'!P38</f>
        <v>0</v>
      </c>
      <c r="K39" s="50">
        <f>IFERROR(INDEX(事業別PL!$C$8:$U$100,MATCH($C39,事業別PL!$B$8:$B$100,0),MATCH(K$4,事業別PL!$C$7:$AE$7,0)),"")</f>
        <v>0</v>
      </c>
      <c r="L39" s="50">
        <f>IFERROR(INDEX(事業別PL!$C$8:$U$100,MATCH($C39,事業別PL!$B$8:$B$100,0),MATCH(L$4,事業別PL!$C$7:$AE$7,0)),"")</f>
        <v>168232</v>
      </c>
      <c r="M39" s="50">
        <f>'４．直接事業費内訳'!S38</f>
        <v>92146</v>
      </c>
      <c r="N39" s="50">
        <f>IFERROR(INDEX(事業別PL!$C$8:$U$100,MATCH($C39,事業別PL!$B$8:$B$100,0),MATCH(N$4,事業別PL!$C$7:$AE$7,0)),"")</f>
        <v>229477</v>
      </c>
      <c r="O39" s="89">
        <f t="shared" si="0"/>
        <v>1904379</v>
      </c>
      <c r="Q39" s="77">
        <f t="shared" si="1"/>
        <v>1674902</v>
      </c>
      <c r="R39" s="77">
        <f t="shared" si="2"/>
        <v>933987</v>
      </c>
      <c r="T39" s="32" t="str">
        <f t="shared" si="3"/>
        <v>表示</v>
      </c>
    </row>
    <row r="40" spans="3:20" ht="14.25" hidden="1">
      <c r="C40" s="88" t="str">
        <f>'１．正味財産増減・法人税計算'!C59</f>
        <v>事務局借室料</v>
      </c>
      <c r="D40" s="50">
        <f>IFERROR(INDEX(事業別PL!$C$8:$U$100,MATCH($C40,事業別PL!$B$8:$B$100,0),MATCH(D$4,事業別PL!$C$7:$AE$7,0)),"")</f>
        <v>0</v>
      </c>
      <c r="E40" s="50">
        <f>IFERROR(INDEX(事業別PL!$C$8:$U$100,MATCH($C40,事業別PL!$B$8:$B$100,0),MATCH(E$4,事業別PL!$C$7:$AE$7,0)),"")</f>
        <v>0</v>
      </c>
      <c r="F40" s="50">
        <f>'４．直接事業費内訳'!D39</f>
        <v>0</v>
      </c>
      <c r="G40" s="50">
        <f>'４．直接事業費内訳'!I39</f>
        <v>0</v>
      </c>
      <c r="H40" s="50">
        <f>IFERROR(INDEX(事業別PL!$C$8:$U$100,MATCH($C40,事業別PL!$B$8:$B$100,0),MATCH(H$4,事業別PL!$C$7:$AE$7,0)),"")</f>
        <v>0</v>
      </c>
      <c r="I40" s="50">
        <f>'４．直接事業費内訳'!L39</f>
        <v>0</v>
      </c>
      <c r="J40" s="50">
        <f>'４．直接事業費内訳'!P39</f>
        <v>0</v>
      </c>
      <c r="K40" s="50">
        <f>IFERROR(INDEX(事業別PL!$C$8:$U$100,MATCH($C40,事業別PL!$B$8:$B$100,0),MATCH(K$4,事業別PL!$C$7:$AE$7,0)),"")</f>
        <v>0</v>
      </c>
      <c r="L40" s="50">
        <f>IFERROR(INDEX(事業別PL!$C$8:$U$100,MATCH($C40,事業別PL!$B$8:$B$100,0),MATCH(L$4,事業別PL!$C$7:$AE$7,0)),"")</f>
        <v>0</v>
      </c>
      <c r="M40" s="50">
        <f>'４．直接事業費内訳'!S39</f>
        <v>0</v>
      </c>
      <c r="N40" s="50">
        <f>IFERROR(INDEX(事業別PL!$C$8:$U$100,MATCH($C40,事業別PL!$B$8:$B$100,0),MATCH(N$4,事業別PL!$C$7:$AE$7,0)),"")</f>
        <v>0</v>
      </c>
      <c r="O40" s="89">
        <f t="shared" si="0"/>
        <v>0</v>
      </c>
      <c r="Q40" s="77">
        <f t="shared" si="1"/>
        <v>0</v>
      </c>
      <c r="R40" s="77">
        <f t="shared" si="2"/>
        <v>4331058</v>
      </c>
      <c r="T40" s="32" t="str">
        <f t="shared" si="3"/>
        <v>非表示</v>
      </c>
    </row>
    <row r="41" spans="3:20" ht="14.25" hidden="1">
      <c r="C41" s="88" t="str">
        <f>'１．正味財産増減・法人税計算'!C60</f>
        <v>借室附帯費</v>
      </c>
      <c r="D41" s="50">
        <f>IFERROR(INDEX(事業別PL!$C$8:$U$100,MATCH($C41,事業別PL!$B$8:$B$100,0),MATCH(D$4,事業別PL!$C$7:$AE$7,0)),"")</f>
        <v>0</v>
      </c>
      <c r="E41" s="50">
        <f>IFERROR(INDEX(事業別PL!$C$8:$U$100,MATCH($C41,事業別PL!$B$8:$B$100,0),MATCH(E$4,事業別PL!$C$7:$AE$7,0)),"")</f>
        <v>0</v>
      </c>
      <c r="F41" s="50">
        <f>'４．直接事業費内訳'!D40</f>
        <v>0</v>
      </c>
      <c r="G41" s="50">
        <f>'４．直接事業費内訳'!I40</f>
        <v>0</v>
      </c>
      <c r="H41" s="50">
        <f>IFERROR(INDEX(事業別PL!$C$8:$U$100,MATCH($C41,事業別PL!$B$8:$B$100,0),MATCH(H$4,事業別PL!$C$7:$AE$7,0)),"")</f>
        <v>0</v>
      </c>
      <c r="I41" s="50">
        <f>'４．直接事業費内訳'!L40</f>
        <v>0</v>
      </c>
      <c r="J41" s="50">
        <f>'４．直接事業費内訳'!P40</f>
        <v>0</v>
      </c>
      <c r="K41" s="50">
        <f>IFERROR(INDEX(事業別PL!$C$8:$U$100,MATCH($C41,事業別PL!$B$8:$B$100,0),MATCH(K$4,事業別PL!$C$7:$AE$7,0)),"")</f>
        <v>0</v>
      </c>
      <c r="L41" s="50">
        <f>IFERROR(INDEX(事業別PL!$C$8:$U$100,MATCH($C41,事業別PL!$B$8:$B$100,0),MATCH(L$4,事業別PL!$C$7:$AE$7,0)),"")</f>
        <v>0</v>
      </c>
      <c r="M41" s="50">
        <f>'４．直接事業費内訳'!S40</f>
        <v>0</v>
      </c>
      <c r="N41" s="50">
        <f>IFERROR(INDEX(事業別PL!$C$8:$U$100,MATCH($C41,事業別PL!$B$8:$B$100,0),MATCH(N$4,事業別PL!$C$7:$AE$7,0)),"")</f>
        <v>0</v>
      </c>
      <c r="O41" s="89">
        <f t="shared" si="0"/>
        <v>0</v>
      </c>
      <c r="Q41" s="77">
        <f t="shared" si="1"/>
        <v>0</v>
      </c>
      <c r="R41" s="77">
        <f t="shared" si="2"/>
        <v>241440</v>
      </c>
      <c r="T41" s="32" t="str">
        <f t="shared" si="3"/>
        <v>非表示</v>
      </c>
    </row>
    <row r="42" spans="3:20" s="41" customFormat="1" ht="14.25" hidden="1">
      <c r="C42" s="88" t="str">
        <f>'１．正味財産増減・法人税計算'!C61</f>
        <v>賃借料</v>
      </c>
      <c r="D42" s="50">
        <f>IFERROR(INDEX(事業別PL!$C$8:$U$100,MATCH($C42,事業別PL!$B$8:$B$100,0),MATCH(D$4,事業別PL!$C$7:$AE$7,0)),"")</f>
        <v>0</v>
      </c>
      <c r="E42" s="50">
        <f>IFERROR(INDEX(事業別PL!$C$8:$U$100,MATCH($C42,事業別PL!$B$8:$B$100,0),MATCH(E$4,事業別PL!$C$7:$AE$7,0)),"")</f>
        <v>0</v>
      </c>
      <c r="F42" s="50">
        <f>'４．直接事業費内訳'!D41</f>
        <v>0</v>
      </c>
      <c r="G42" s="50">
        <f>'４．直接事業費内訳'!I41</f>
        <v>0</v>
      </c>
      <c r="H42" s="50">
        <f>IFERROR(INDEX(事業別PL!$C$8:$U$100,MATCH($C42,事業別PL!$B$8:$B$100,0),MATCH(H$4,事業別PL!$C$7:$AE$7,0)),"")</f>
        <v>0</v>
      </c>
      <c r="I42" s="50">
        <f>'４．直接事業費内訳'!L41</f>
        <v>0</v>
      </c>
      <c r="J42" s="50">
        <f>'４．直接事業費内訳'!P41</f>
        <v>0</v>
      </c>
      <c r="K42" s="50">
        <f>IFERROR(INDEX(事業別PL!$C$8:$U$100,MATCH($C42,事業別PL!$B$8:$B$100,0),MATCH(K$4,事業別PL!$C$7:$AE$7,0)),"")</f>
        <v>0</v>
      </c>
      <c r="L42" s="50">
        <f>IFERROR(INDEX(事業別PL!$C$8:$U$100,MATCH($C42,事業別PL!$B$8:$B$100,0),MATCH(L$4,事業別PL!$C$7:$AE$7,0)),"")</f>
        <v>0</v>
      </c>
      <c r="M42" s="50">
        <f>'４．直接事業費内訳'!S41</f>
        <v>0</v>
      </c>
      <c r="N42" s="50">
        <f>IFERROR(INDEX(事業別PL!$C$8:$U$100,MATCH($C42,事業別PL!$B$8:$B$100,0),MATCH(N$4,事業別PL!$C$7:$AE$7,0)),"")</f>
        <v>0</v>
      </c>
      <c r="O42" s="89">
        <f t="shared" si="0"/>
        <v>0</v>
      </c>
      <c r="Q42" s="77">
        <f t="shared" si="1"/>
        <v>0</v>
      </c>
      <c r="R42" s="77">
        <f t="shared" si="2"/>
        <v>0</v>
      </c>
      <c r="T42" s="32" t="str">
        <f t="shared" si="3"/>
        <v>非表示</v>
      </c>
    </row>
    <row r="43" spans="3:20" s="41" customFormat="1" ht="14.25" hidden="1">
      <c r="C43" s="88" t="str">
        <f>'１．正味財産増減・法人税計算'!C62</f>
        <v>減価償却費</v>
      </c>
      <c r="D43" s="50">
        <f>IFERROR(INDEX(事業別PL!$C$8:$U$100,MATCH($C43,事業別PL!$B$8:$B$100,0),MATCH(D$4,事業別PL!$C$7:$AE$7,0)),"")</f>
        <v>0</v>
      </c>
      <c r="E43" s="50">
        <f>IFERROR(INDEX(事業別PL!$C$8:$U$100,MATCH($C43,事業別PL!$B$8:$B$100,0),MATCH(E$4,事業別PL!$C$7:$AE$7,0)),"")</f>
        <v>0</v>
      </c>
      <c r="F43" s="50">
        <f>'４．直接事業費内訳'!D42</f>
        <v>0</v>
      </c>
      <c r="G43" s="50">
        <f>'４．直接事業費内訳'!I42</f>
        <v>0</v>
      </c>
      <c r="H43" s="50">
        <f>IFERROR(INDEX(事業別PL!$C$8:$U$100,MATCH($C43,事業別PL!$B$8:$B$100,0),MATCH(H$4,事業別PL!$C$7:$AE$7,0)),"")</f>
        <v>0</v>
      </c>
      <c r="I43" s="50">
        <f>'４．直接事業費内訳'!L42</f>
        <v>0</v>
      </c>
      <c r="J43" s="50">
        <f>'４．直接事業費内訳'!P42</f>
        <v>0</v>
      </c>
      <c r="K43" s="50">
        <f>IFERROR(INDEX(事業別PL!$C$8:$U$100,MATCH($C43,事業別PL!$B$8:$B$100,0),MATCH(K$4,事業別PL!$C$7:$AE$7,0)),"")</f>
        <v>0</v>
      </c>
      <c r="L43" s="50">
        <f>IFERROR(INDEX(事業別PL!$C$8:$U$100,MATCH($C43,事業別PL!$B$8:$B$100,0),MATCH(L$4,事業別PL!$C$7:$AE$7,0)),"")</f>
        <v>0</v>
      </c>
      <c r="M43" s="50">
        <f>'４．直接事業費内訳'!S42</f>
        <v>0</v>
      </c>
      <c r="N43" s="50">
        <f>IFERROR(INDEX(事業別PL!$C$8:$U$100,MATCH($C43,事業別PL!$B$8:$B$100,0),MATCH(N$4,事業別PL!$C$7:$AE$7,0)),"")</f>
        <v>0</v>
      </c>
      <c r="O43" s="89">
        <f t="shared" si="0"/>
        <v>0</v>
      </c>
      <c r="Q43" s="77">
        <f t="shared" si="1"/>
        <v>0</v>
      </c>
      <c r="R43" s="77">
        <f t="shared" si="2"/>
        <v>1318522</v>
      </c>
      <c r="T43" s="32" t="str">
        <f t="shared" si="3"/>
        <v>非表示</v>
      </c>
    </row>
    <row r="44" spans="3:20" ht="14.25">
      <c r="C44" s="88" t="str">
        <f>'１．正味財産増減・法人税計算'!C63</f>
        <v>事務用機械借用料</v>
      </c>
      <c r="D44" s="50">
        <f>IFERROR(INDEX(事業別PL!$C$8:$U$100,MATCH($C44,事業別PL!$B$8:$B$100,0),MATCH(D$4,事業別PL!$C$7:$AE$7,0)),"")</f>
        <v>0</v>
      </c>
      <c r="E44" s="50">
        <f>IFERROR(INDEX(事業別PL!$C$8:$U$100,MATCH($C44,事業別PL!$B$8:$B$100,0),MATCH(E$4,事業別PL!$C$7:$AE$7,0)),"")</f>
        <v>0</v>
      </c>
      <c r="F44" s="50">
        <f>'４．直接事業費内訳'!D43</f>
        <v>20782</v>
      </c>
      <c r="G44" s="50">
        <f>'４．直接事業費内訳'!I43</f>
        <v>2160</v>
      </c>
      <c r="H44" s="50">
        <f>IFERROR(INDEX(事業別PL!$C$8:$U$100,MATCH($C44,事業別PL!$B$8:$B$100,0),MATCH(H$4,事業別PL!$C$7:$AE$7,0)),"")</f>
        <v>0</v>
      </c>
      <c r="I44" s="50">
        <f>'４．直接事業費内訳'!L43</f>
        <v>0</v>
      </c>
      <c r="J44" s="50">
        <f>'４．直接事業費内訳'!P43</f>
        <v>6912</v>
      </c>
      <c r="K44" s="50">
        <f>IFERROR(INDEX(事業別PL!$C$8:$U$100,MATCH($C44,事業別PL!$B$8:$B$100,0),MATCH(K$4,事業別PL!$C$7:$AE$7,0)),"")</f>
        <v>0</v>
      </c>
      <c r="L44" s="50">
        <f>IFERROR(INDEX(事業別PL!$C$8:$U$100,MATCH($C44,事業別PL!$B$8:$B$100,0),MATCH(L$4,事業別PL!$C$7:$AE$7,0)),"")</f>
        <v>295316</v>
      </c>
      <c r="M44" s="50">
        <f>'４．直接事業費内訳'!S43</f>
        <v>1080</v>
      </c>
      <c r="N44" s="50">
        <f>IFERROR(INDEX(事業別PL!$C$8:$U$100,MATCH($C44,事業別PL!$B$8:$B$100,0),MATCH(N$4,事業別PL!$C$7:$AE$7,0)),"")</f>
        <v>11880</v>
      </c>
      <c r="O44" s="89">
        <f t="shared" si="0"/>
        <v>338130</v>
      </c>
      <c r="Q44" s="77">
        <f t="shared" si="1"/>
        <v>326250</v>
      </c>
      <c r="R44" s="77">
        <f t="shared" si="2"/>
        <v>937501</v>
      </c>
      <c r="T44" s="32" t="str">
        <f t="shared" si="3"/>
        <v>表示</v>
      </c>
    </row>
    <row r="45" spans="3:20" ht="14.25">
      <c r="C45" s="88" t="str">
        <f>'１．正味財産増減・法人税計算'!C64</f>
        <v>什器備品費</v>
      </c>
      <c r="D45" s="50">
        <f>IFERROR(INDEX(事業別PL!$C$8:$U$100,MATCH($C45,事業別PL!$B$8:$B$100,0),MATCH(D$4,事業別PL!$C$7:$AE$7,0)),"")</f>
        <v>0</v>
      </c>
      <c r="E45" s="50">
        <f>IFERROR(INDEX(事業別PL!$C$8:$U$100,MATCH($C45,事業別PL!$B$8:$B$100,0),MATCH(E$4,事業別PL!$C$7:$AE$7,0)),"")</f>
        <v>0</v>
      </c>
      <c r="F45" s="50">
        <f>'４．直接事業費内訳'!D44</f>
        <v>0</v>
      </c>
      <c r="G45" s="50">
        <f>'４．直接事業費内訳'!I44</f>
        <v>0</v>
      </c>
      <c r="H45" s="50">
        <f>IFERROR(INDEX(事業別PL!$C$8:$U$100,MATCH($C45,事業別PL!$B$8:$B$100,0),MATCH(H$4,事業別PL!$C$7:$AE$7,0)),"")</f>
        <v>0</v>
      </c>
      <c r="I45" s="50">
        <f>'４．直接事業費内訳'!L44</f>
        <v>0</v>
      </c>
      <c r="J45" s="50">
        <f>'４．直接事業費内訳'!P44</f>
        <v>0</v>
      </c>
      <c r="K45" s="50">
        <f>IFERROR(INDEX(事業別PL!$C$8:$U$100,MATCH($C45,事業別PL!$B$8:$B$100,0),MATCH(K$4,事業別PL!$C$7:$AE$7,0)),"")</f>
        <v>0</v>
      </c>
      <c r="L45" s="50">
        <f>IFERROR(INDEX(事業別PL!$C$8:$U$100,MATCH($C45,事業別PL!$B$8:$B$100,0),MATCH(L$4,事業別PL!$C$7:$AE$7,0)),"")</f>
        <v>64056</v>
      </c>
      <c r="M45" s="50">
        <f>'４．直接事業費内訳'!S44</f>
        <v>0</v>
      </c>
      <c r="N45" s="50">
        <f>IFERROR(INDEX(事業別PL!$C$8:$U$100,MATCH($C45,事業別PL!$B$8:$B$100,0),MATCH(N$4,事業別PL!$C$7:$AE$7,0)),"")</f>
        <v>0</v>
      </c>
      <c r="O45" s="89">
        <f t="shared" si="0"/>
        <v>64056</v>
      </c>
      <c r="Q45" s="77">
        <f t="shared" si="1"/>
        <v>64056</v>
      </c>
      <c r="R45" s="77">
        <f t="shared" si="2"/>
        <v>75452</v>
      </c>
      <c r="T45" s="32" t="str">
        <f t="shared" si="3"/>
        <v>表示</v>
      </c>
    </row>
    <row r="46" spans="3:20" ht="14.25">
      <c r="C46" s="88" t="str">
        <f>'１．正味財産増減・法人税計算'!C65</f>
        <v>図書資料費</v>
      </c>
      <c r="D46" s="50">
        <f>IFERROR(INDEX(事業別PL!$C$8:$U$100,MATCH($C46,事業別PL!$B$8:$B$100,0),MATCH(D$4,事業別PL!$C$7:$AE$7,0)),"")</f>
        <v>0</v>
      </c>
      <c r="E46" s="50">
        <f>IFERROR(INDEX(事業別PL!$C$8:$U$100,MATCH($C46,事業別PL!$B$8:$B$100,0),MATCH(E$4,事業別PL!$C$7:$AE$7,0)),"")</f>
        <v>0</v>
      </c>
      <c r="F46" s="50">
        <f>'４．直接事業費内訳'!D45</f>
        <v>0</v>
      </c>
      <c r="G46" s="50">
        <f>'４．直接事業費内訳'!I45</f>
        <v>7386</v>
      </c>
      <c r="H46" s="50">
        <f>IFERROR(INDEX(事業別PL!$C$8:$U$100,MATCH($C46,事業別PL!$B$8:$B$100,0),MATCH(H$4,事業別PL!$C$7:$AE$7,0)),"")</f>
        <v>0</v>
      </c>
      <c r="I46" s="50">
        <f>'４．直接事業費内訳'!L45</f>
        <v>0</v>
      </c>
      <c r="J46" s="50">
        <f>'４．直接事業費内訳'!P45</f>
        <v>0</v>
      </c>
      <c r="K46" s="50">
        <f>IFERROR(INDEX(事業別PL!$C$8:$U$100,MATCH($C46,事業別PL!$B$8:$B$100,0),MATCH(K$4,事業別PL!$C$7:$AE$7,0)),"")</f>
        <v>0</v>
      </c>
      <c r="L46" s="50">
        <f>IFERROR(INDEX(事業別PL!$C$8:$U$100,MATCH($C46,事業別PL!$B$8:$B$100,0),MATCH(L$4,事業別PL!$C$7:$AE$7,0)),"")</f>
        <v>3240</v>
      </c>
      <c r="M46" s="50">
        <f>'４．直接事業費内訳'!S45</f>
        <v>0</v>
      </c>
      <c r="N46" s="50">
        <f>IFERROR(INDEX(事業別PL!$C$8:$U$100,MATCH($C46,事業別PL!$B$8:$B$100,0),MATCH(N$4,事業別PL!$C$7:$AE$7,0)),"")</f>
        <v>56652</v>
      </c>
      <c r="O46" s="89">
        <f t="shared" si="0"/>
        <v>67278</v>
      </c>
      <c r="Q46" s="77">
        <f t="shared" si="1"/>
        <v>10626</v>
      </c>
      <c r="R46" s="77">
        <f t="shared" si="2"/>
        <v>56652</v>
      </c>
      <c r="T46" s="32" t="str">
        <f t="shared" si="3"/>
        <v>表示</v>
      </c>
    </row>
    <row r="47" spans="3:20" ht="14.25">
      <c r="C47" s="88" t="str">
        <f>'１．正味財産増減・法人税計算'!C66</f>
        <v>租税公課</v>
      </c>
      <c r="D47" s="50">
        <f>IFERROR(INDEX(事業別PL!$C$8:$U$100,MATCH($C47,事業別PL!$B$8:$B$100,0),MATCH(D$4,事業別PL!$C$7:$AE$7,0)),"")</f>
        <v>0</v>
      </c>
      <c r="E47" s="50">
        <f>IFERROR(INDEX(事業別PL!$C$8:$U$100,MATCH($C47,事業別PL!$B$8:$B$100,0),MATCH(E$4,事業別PL!$C$7:$AE$7,0)),"")</f>
        <v>0</v>
      </c>
      <c r="F47" s="50">
        <f>'４．直接事業費内訳'!D46</f>
        <v>0</v>
      </c>
      <c r="G47" s="50">
        <f>'４．直接事業費内訳'!I46</f>
        <v>0</v>
      </c>
      <c r="H47" s="50">
        <f>IFERROR(INDEX(事業別PL!$C$8:$U$100,MATCH($C47,事業別PL!$B$8:$B$100,0),MATCH(H$4,事業別PL!$C$7:$AE$7,0)),"")</f>
        <v>0</v>
      </c>
      <c r="I47" s="50">
        <f>'４．直接事業費内訳'!L46</f>
        <v>0</v>
      </c>
      <c r="J47" s="50">
        <f>'４．直接事業費内訳'!P46</f>
        <v>0</v>
      </c>
      <c r="K47" s="50">
        <f>IFERROR(INDEX(事業別PL!$C$8:$U$100,MATCH($C47,事業別PL!$B$8:$B$100,0),MATCH(K$4,事業別PL!$C$7:$AE$7,0)),"")</f>
        <v>0</v>
      </c>
      <c r="L47" s="50">
        <f>IFERROR(INDEX(事業別PL!$C$8:$U$100,MATCH($C47,事業別PL!$B$8:$B$100,0),MATCH(L$4,事業別PL!$C$7:$AE$7,0)),"")</f>
        <v>400</v>
      </c>
      <c r="M47" s="50">
        <f>'４．直接事業費内訳'!S46</f>
        <v>0</v>
      </c>
      <c r="N47" s="50">
        <f>IFERROR(INDEX(事業別PL!$C$8:$U$100,MATCH($C47,事業別PL!$B$8:$B$100,0),MATCH(N$4,事業別PL!$C$7:$AE$7,0)),"")</f>
        <v>43415</v>
      </c>
      <c r="O47" s="89">
        <f t="shared" si="0"/>
        <v>43815</v>
      </c>
      <c r="Q47" s="77">
        <f t="shared" si="1"/>
        <v>400</v>
      </c>
      <c r="R47" s="77">
        <f t="shared" si="2"/>
        <v>855715</v>
      </c>
      <c r="T47" s="32" t="str">
        <f t="shared" si="3"/>
        <v>表示</v>
      </c>
    </row>
    <row r="48" spans="3:20" ht="14.25">
      <c r="C48" s="88" t="str">
        <f>'１．正味財産増減・法人税計算'!C67</f>
        <v>業務委託費</v>
      </c>
      <c r="D48" s="50">
        <f>IFERROR(INDEX(事業別PL!$C$8:$U$100,MATCH($C48,事業別PL!$B$8:$B$100,0),MATCH(D$4,事業別PL!$C$7:$AE$7,0)),"")</f>
        <v>0</v>
      </c>
      <c r="E48" s="50">
        <f>IFERROR(INDEX(事業別PL!$C$8:$U$100,MATCH($C48,事業別PL!$B$8:$B$100,0),MATCH(E$4,事業別PL!$C$7:$AE$7,0)),"")</f>
        <v>0</v>
      </c>
      <c r="F48" s="50">
        <f>'４．直接事業費内訳'!D47</f>
        <v>0</v>
      </c>
      <c r="G48" s="50">
        <f>'４．直接事業費内訳'!I47</f>
        <v>0</v>
      </c>
      <c r="H48" s="50">
        <f>IFERROR(INDEX(事業別PL!$C$8:$U$100,MATCH($C48,事業別PL!$B$8:$B$100,0),MATCH(H$4,事業別PL!$C$7:$AE$7,0)),"")</f>
        <v>0</v>
      </c>
      <c r="I48" s="50">
        <f>'４．直接事業費内訳'!L47</f>
        <v>0</v>
      </c>
      <c r="J48" s="50">
        <f>'４．直接事業費内訳'!P47</f>
        <v>0</v>
      </c>
      <c r="K48" s="50">
        <f>IFERROR(INDEX(事業別PL!$C$8:$U$100,MATCH($C48,事業別PL!$B$8:$B$100,0),MATCH(K$4,事業別PL!$C$7:$AE$7,0)),"")</f>
        <v>0</v>
      </c>
      <c r="L48" s="50">
        <f>IFERROR(INDEX(事業別PL!$C$8:$U$100,MATCH($C48,事業別PL!$B$8:$B$100,0),MATCH(L$4,事業別PL!$C$7:$AE$7,0)),"")</f>
        <v>0</v>
      </c>
      <c r="M48" s="50">
        <f>'４．直接事業費内訳'!S47</f>
        <v>2160000</v>
      </c>
      <c r="N48" s="50">
        <f>IFERROR(INDEX(事業別PL!$C$8:$U$100,MATCH($C48,事業別PL!$B$8:$B$100,0),MATCH(N$4,事業別PL!$C$7:$AE$7,0)),"")</f>
        <v>1484784</v>
      </c>
      <c r="O48" s="89">
        <f t="shared" si="0"/>
        <v>3644784</v>
      </c>
      <c r="Q48" s="77">
        <f t="shared" si="1"/>
        <v>2160000</v>
      </c>
      <c r="R48" s="77">
        <f t="shared" si="2"/>
        <v>1484784</v>
      </c>
      <c r="T48" s="32" t="str">
        <f t="shared" si="3"/>
        <v>表示</v>
      </c>
    </row>
    <row r="49" spans="3:20" ht="14.25" hidden="1">
      <c r="C49" s="88" t="str">
        <f>'１．正味財産増減・法人税計算'!C68</f>
        <v>監査料</v>
      </c>
      <c r="D49" s="50" t="str">
        <f>IFERROR(INDEX(事業別PL!$C$8:$U$100,MATCH($C49,事業別PL!$B$8:$B$100,0),MATCH(D$4,事業別PL!$C$7:$AE$7,0)),"")</f>
        <v/>
      </c>
      <c r="E49" s="50" t="str">
        <f>IFERROR(INDEX(事業別PL!$C$8:$U$100,MATCH($C49,事業別PL!$B$8:$B$100,0),MATCH(E$4,事業別PL!$C$7:$AE$7,0)),"")</f>
        <v/>
      </c>
      <c r="F49" s="50">
        <f>'４．直接事業費内訳'!D48</f>
        <v>0</v>
      </c>
      <c r="G49" s="50">
        <f>'４．直接事業費内訳'!I48</f>
        <v>0</v>
      </c>
      <c r="H49" s="50" t="str">
        <f>IFERROR(INDEX(事業別PL!$C$8:$U$100,MATCH($C49,事業別PL!$B$8:$B$100,0),MATCH(H$4,事業別PL!$C$7:$AE$7,0)),"")</f>
        <v/>
      </c>
      <c r="I49" s="50">
        <f>'４．直接事業費内訳'!L48</f>
        <v>0</v>
      </c>
      <c r="J49" s="50">
        <f>'４．直接事業費内訳'!P48</f>
        <v>0</v>
      </c>
      <c r="K49" s="50" t="str">
        <f>IFERROR(INDEX(事業別PL!$C$8:$U$100,MATCH($C49,事業別PL!$B$8:$B$100,0),MATCH(K$4,事業別PL!$C$7:$AE$7,0)),"")</f>
        <v/>
      </c>
      <c r="L49" s="50" t="str">
        <f>IFERROR(INDEX(事業別PL!$C$8:$U$100,MATCH($C49,事業別PL!$B$8:$B$100,0),MATCH(L$4,事業別PL!$C$7:$AE$7,0)),"")</f>
        <v/>
      </c>
      <c r="M49" s="50">
        <f>'４．直接事業費内訳'!S48</f>
        <v>0</v>
      </c>
      <c r="N49" s="50" t="str">
        <f>IFERROR(INDEX(事業別PL!$C$8:$U$100,MATCH($C49,事業別PL!$B$8:$B$100,0),MATCH(N$4,事業別PL!$C$7:$AE$7,0)),"")</f>
        <v/>
      </c>
      <c r="O49" s="89">
        <f t="shared" si="0"/>
        <v>0</v>
      </c>
      <c r="Q49" s="77">
        <f t="shared" si="1"/>
        <v>0</v>
      </c>
      <c r="R49" s="77" t="str">
        <f t="shared" si="2"/>
        <v/>
      </c>
      <c r="T49" s="32" t="str">
        <f t="shared" si="3"/>
        <v>非表示</v>
      </c>
    </row>
    <row r="50" spans="3:20" ht="14.25" hidden="1">
      <c r="C50" s="88" t="str">
        <f>'１．正味財産増減・法人税計算'!C69</f>
        <v>コンサルタント費</v>
      </c>
      <c r="D50" s="50" t="str">
        <f>IFERROR(INDEX(事業別PL!$C$8:$U$100,MATCH($C50,事業別PL!$B$8:$B$100,0),MATCH(D$4,事業別PL!$C$7:$AE$7,0)),"")</f>
        <v/>
      </c>
      <c r="E50" s="50" t="str">
        <f>IFERROR(INDEX(事業別PL!$C$8:$U$100,MATCH($C50,事業別PL!$B$8:$B$100,0),MATCH(E$4,事業別PL!$C$7:$AE$7,0)),"")</f>
        <v/>
      </c>
      <c r="F50" s="50">
        <f>'４．直接事業費内訳'!D49</f>
        <v>0</v>
      </c>
      <c r="G50" s="50">
        <f>'４．直接事業費内訳'!I49</f>
        <v>0</v>
      </c>
      <c r="H50" s="50" t="str">
        <f>IFERROR(INDEX(事業別PL!$C$8:$U$100,MATCH($C50,事業別PL!$B$8:$B$100,0),MATCH(H$4,事業別PL!$C$7:$AE$7,0)),"")</f>
        <v/>
      </c>
      <c r="I50" s="50">
        <f>'４．直接事業費内訳'!L49</f>
        <v>0</v>
      </c>
      <c r="J50" s="50">
        <f>'４．直接事業費内訳'!P49</f>
        <v>0</v>
      </c>
      <c r="K50" s="50" t="str">
        <f>IFERROR(INDEX(事業別PL!$C$8:$U$100,MATCH($C50,事業別PL!$B$8:$B$100,0),MATCH(K$4,事業別PL!$C$7:$AE$7,0)),"")</f>
        <v/>
      </c>
      <c r="L50" s="50" t="str">
        <f>IFERROR(INDEX(事業別PL!$C$8:$U$100,MATCH($C50,事業別PL!$B$8:$B$100,0),MATCH(L$4,事業別PL!$C$7:$AE$7,0)),"")</f>
        <v/>
      </c>
      <c r="M50" s="50">
        <f>'４．直接事業費内訳'!S49</f>
        <v>0</v>
      </c>
      <c r="N50" s="50" t="str">
        <f>IFERROR(INDEX(事業別PL!$C$8:$U$100,MATCH($C50,事業別PL!$B$8:$B$100,0),MATCH(N$4,事業別PL!$C$7:$AE$7,0)),"")</f>
        <v/>
      </c>
      <c r="O50" s="89">
        <f t="shared" si="0"/>
        <v>0</v>
      </c>
      <c r="Q50" s="77">
        <f t="shared" si="1"/>
        <v>0</v>
      </c>
      <c r="R50" s="77" t="str">
        <f t="shared" si="2"/>
        <v/>
      </c>
      <c r="T50" s="32" t="str">
        <f t="shared" si="3"/>
        <v>非表示</v>
      </c>
    </row>
    <row r="51" spans="3:20" ht="14.25" hidden="1">
      <c r="C51" s="88" t="str">
        <f>'１．正味財産増減・法人税計算'!C70</f>
        <v>運営対策費</v>
      </c>
      <c r="D51" s="50">
        <f>IFERROR(INDEX(事業別PL!$C$8:$U$100,MATCH($C51,事業別PL!$B$8:$B$100,0),MATCH(D$4,事業別PL!$C$7:$AE$7,0)),"")</f>
        <v>0</v>
      </c>
      <c r="E51" s="50">
        <f>IFERROR(INDEX(事業別PL!$C$8:$U$100,MATCH($C51,事業別PL!$B$8:$B$100,0),MATCH(E$4,事業別PL!$C$7:$AE$7,0)),"")</f>
        <v>0</v>
      </c>
      <c r="F51" s="50">
        <f>'４．直接事業費内訳'!D50</f>
        <v>0</v>
      </c>
      <c r="G51" s="50">
        <f>'４．直接事業費内訳'!I50</f>
        <v>0</v>
      </c>
      <c r="H51" s="50">
        <f>IFERROR(INDEX(事業別PL!$C$8:$U$100,MATCH($C51,事業別PL!$B$8:$B$100,0),MATCH(H$4,事業別PL!$C$7:$AE$7,0)),"")</f>
        <v>0</v>
      </c>
      <c r="I51" s="50">
        <f>'４．直接事業費内訳'!L50</f>
        <v>0</v>
      </c>
      <c r="J51" s="50">
        <f>'４．直接事業費内訳'!P50</f>
        <v>0</v>
      </c>
      <c r="K51" s="50">
        <f>IFERROR(INDEX(事業別PL!$C$8:$U$100,MATCH($C51,事業別PL!$B$8:$B$100,0),MATCH(K$4,事業別PL!$C$7:$AE$7,0)),"")</f>
        <v>0</v>
      </c>
      <c r="L51" s="50">
        <f>IFERROR(INDEX(事業別PL!$C$8:$U$100,MATCH($C51,事業別PL!$B$8:$B$100,0),MATCH(L$4,事業別PL!$C$7:$AE$7,0)),"")</f>
        <v>0</v>
      </c>
      <c r="M51" s="50">
        <f>'４．直接事業費内訳'!S50</f>
        <v>0</v>
      </c>
      <c r="N51" s="50">
        <f>IFERROR(INDEX(事業別PL!$C$8:$U$100,MATCH($C51,事業別PL!$B$8:$B$100,0),MATCH(N$4,事業別PL!$C$7:$AE$7,0)),"")</f>
        <v>0</v>
      </c>
      <c r="O51" s="89">
        <f t="shared" si="0"/>
        <v>0</v>
      </c>
      <c r="Q51" s="77">
        <f t="shared" si="1"/>
        <v>0</v>
      </c>
      <c r="R51" s="77">
        <f t="shared" si="2"/>
        <v>0</v>
      </c>
      <c r="T51" s="32" t="str">
        <f t="shared" si="3"/>
        <v>非表示</v>
      </c>
    </row>
    <row r="52" spans="3:20" ht="14.25">
      <c r="C52" s="88" t="str">
        <f>'１．正味財産増減・法人税計算'!C71</f>
        <v>諸会費</v>
      </c>
      <c r="D52" s="50">
        <f>IFERROR(INDEX(事業別PL!$C$8:$U$100,MATCH($C52,事業別PL!$B$8:$B$100,0),MATCH(D$4,事業別PL!$C$7:$AE$7,0)),"")</f>
        <v>0</v>
      </c>
      <c r="E52" s="50">
        <f>IFERROR(INDEX(事業別PL!$C$8:$U$100,MATCH($C52,事業別PL!$B$8:$B$100,0),MATCH(E$4,事業別PL!$C$7:$AE$7,0)),"")</f>
        <v>0</v>
      </c>
      <c r="F52" s="50">
        <f>'４．直接事業費内訳'!D51</f>
        <v>0</v>
      </c>
      <c r="G52" s="50">
        <f>'４．直接事業費内訳'!I51</f>
        <v>0</v>
      </c>
      <c r="H52" s="50">
        <f>IFERROR(INDEX(事業別PL!$C$8:$U$100,MATCH($C52,事業別PL!$B$8:$B$100,0),MATCH(H$4,事業別PL!$C$7:$AE$7,0)),"")</f>
        <v>0</v>
      </c>
      <c r="I52" s="50">
        <f>'４．直接事業費内訳'!L51</f>
        <v>0</v>
      </c>
      <c r="J52" s="50">
        <f>'４．直接事業費内訳'!P51</f>
        <v>0</v>
      </c>
      <c r="K52" s="50">
        <f>IFERROR(INDEX(事業別PL!$C$8:$U$100,MATCH($C52,事業別PL!$B$8:$B$100,0),MATCH(K$4,事業別PL!$C$7:$AE$7,0)),"")</f>
        <v>0</v>
      </c>
      <c r="L52" s="50">
        <f>IFERROR(INDEX(事業別PL!$C$8:$U$100,MATCH($C52,事業別PL!$B$8:$B$100,0),MATCH(L$4,事業別PL!$C$7:$AE$7,0)),"")</f>
        <v>0</v>
      </c>
      <c r="M52" s="50">
        <f>'４．直接事業費内訳'!S51</f>
        <v>0</v>
      </c>
      <c r="N52" s="50">
        <f>IFERROR(INDEX(事業別PL!$C$8:$U$100,MATCH($C52,事業別PL!$B$8:$B$100,0),MATCH(N$4,事業別PL!$C$7:$AE$7,0)),"")</f>
        <v>202000</v>
      </c>
      <c r="O52" s="89">
        <f t="shared" si="0"/>
        <v>202000</v>
      </c>
      <c r="Q52" s="77">
        <f t="shared" si="1"/>
        <v>0</v>
      </c>
      <c r="R52" s="77">
        <f t="shared" si="2"/>
        <v>202000</v>
      </c>
      <c r="T52" s="32" t="str">
        <f t="shared" si="3"/>
        <v>表示</v>
      </c>
    </row>
    <row r="53" spans="3:20" ht="14.25" hidden="1">
      <c r="C53" s="88" t="str">
        <f>'１．正味財産増減・法人税計算'!C72</f>
        <v>雑損</v>
      </c>
      <c r="D53" s="50" t="str">
        <f>IFERROR(INDEX(事業別PL!$C$8:$U$100,MATCH($C53,事業別PL!$B$8:$B$100,0),MATCH(D$4,事業別PL!$C$7:$AE$7,0)),"")</f>
        <v/>
      </c>
      <c r="E53" s="50" t="str">
        <f>IFERROR(INDEX(事業別PL!$C$8:$U$100,MATCH($C53,事業別PL!$B$8:$B$100,0),MATCH(E$4,事業別PL!$C$7:$AE$7,0)),"")</f>
        <v/>
      </c>
      <c r="F53" s="50">
        <f>'４．直接事業費内訳'!D52</f>
        <v>0</v>
      </c>
      <c r="G53" s="50">
        <f>'４．直接事業費内訳'!I52</f>
        <v>0</v>
      </c>
      <c r="H53" s="50" t="str">
        <f>IFERROR(INDEX(事業別PL!$C$8:$U$100,MATCH($C53,事業別PL!$B$8:$B$100,0),MATCH(H$4,事業別PL!$C$7:$AE$7,0)),"")</f>
        <v/>
      </c>
      <c r="I53" s="50">
        <f>'４．直接事業費内訳'!L52</f>
        <v>0</v>
      </c>
      <c r="J53" s="50">
        <f>'４．直接事業費内訳'!P52</f>
        <v>0</v>
      </c>
      <c r="K53" s="50" t="str">
        <f>IFERROR(INDEX(事業別PL!$C$8:$U$100,MATCH($C53,事業別PL!$B$8:$B$100,0),MATCH(K$4,事業別PL!$C$7:$AE$7,0)),"")</f>
        <v/>
      </c>
      <c r="L53" s="50" t="str">
        <f>IFERROR(INDEX(事業別PL!$C$8:$U$100,MATCH($C53,事業別PL!$B$8:$B$100,0),MATCH(L$4,事業別PL!$C$7:$AE$7,0)),"")</f>
        <v/>
      </c>
      <c r="M53" s="50">
        <f>'４．直接事業費内訳'!S52</f>
        <v>0</v>
      </c>
      <c r="N53" s="50" t="str">
        <f>IFERROR(INDEX(事業別PL!$C$8:$U$100,MATCH($C53,事業別PL!$B$8:$B$100,0),MATCH(N$4,事業別PL!$C$7:$AE$7,0)),"")</f>
        <v/>
      </c>
      <c r="O53" s="89">
        <f t="shared" si="0"/>
        <v>0</v>
      </c>
      <c r="Q53" s="77">
        <f t="shared" si="1"/>
        <v>0</v>
      </c>
      <c r="R53" s="77" t="str">
        <f t="shared" si="2"/>
        <v/>
      </c>
      <c r="T53" s="32" t="str">
        <f t="shared" si="3"/>
        <v>非表示</v>
      </c>
    </row>
    <row r="54" spans="3:20" s="41" customFormat="1" ht="14.25">
      <c r="C54" s="88" t="str">
        <f>'１．正味財産増減・法人税計算'!C73</f>
        <v>諸雑費</v>
      </c>
      <c r="D54" s="50">
        <f>IFERROR(INDEX(事業別PL!$C$8:$U$100,MATCH($C54,事業別PL!$B$8:$B$100,0),MATCH(D$4,事業別PL!$C$7:$AE$7,0)),"")</f>
        <v>9018</v>
      </c>
      <c r="E54" s="50">
        <f>IFERROR(INDEX(事業別PL!$C$8:$U$100,MATCH($C54,事業別PL!$B$8:$B$100,0),MATCH(E$4,事業別PL!$C$7:$AE$7,0)),"")</f>
        <v>10800</v>
      </c>
      <c r="F54" s="50">
        <f>'４．直接事業費内訳'!D53</f>
        <v>0</v>
      </c>
      <c r="G54" s="50">
        <f>'４．直接事業費内訳'!I53</f>
        <v>0</v>
      </c>
      <c r="H54" s="50">
        <f>IFERROR(INDEX(事業別PL!$C$8:$U$100,MATCH($C54,事業別PL!$B$8:$B$100,0),MATCH(H$4,事業別PL!$C$7:$AE$7,0)),"")</f>
        <v>20000</v>
      </c>
      <c r="I54" s="50">
        <f>'４．直接事業費内訳'!L53</f>
        <v>0</v>
      </c>
      <c r="J54" s="50">
        <f>'４．直接事業費内訳'!P53</f>
        <v>0</v>
      </c>
      <c r="K54" s="50">
        <f>IFERROR(INDEX(事業別PL!$C$8:$U$100,MATCH($C54,事業別PL!$B$8:$B$100,0),MATCH(K$4,事業別PL!$C$7:$AE$7,0)),"")</f>
        <v>0</v>
      </c>
      <c r="L54" s="50">
        <f>IFERROR(INDEX(事業別PL!$C$8:$U$100,MATCH($C54,事業別PL!$B$8:$B$100,0),MATCH(L$4,事業別PL!$C$7:$AE$7,0)),"")</f>
        <v>10962</v>
      </c>
      <c r="M54" s="50">
        <f>'４．直接事業費内訳'!S53</f>
        <v>10584</v>
      </c>
      <c r="N54" s="50">
        <f>IFERROR(INDEX(事業別PL!$C$8:$U$100,MATCH($C54,事業別PL!$B$8:$B$100,0),MATCH(N$4,事業別PL!$C$7:$AE$7,0)),"")</f>
        <v>234095</v>
      </c>
      <c r="O54" s="89">
        <f t="shared" si="0"/>
        <v>295459</v>
      </c>
      <c r="Q54" s="77">
        <f t="shared" si="1"/>
        <v>61364</v>
      </c>
      <c r="R54" s="77">
        <f t="shared" si="2"/>
        <v>867495</v>
      </c>
      <c r="T54" s="32" t="str">
        <f t="shared" si="3"/>
        <v>表示</v>
      </c>
    </row>
    <row r="55" spans="3:20" ht="14.25">
      <c r="C55" s="90" t="s">
        <v>31</v>
      </c>
      <c r="D55" s="90">
        <f>SUM(D5:D54)</f>
        <v>270206</v>
      </c>
      <c r="E55" s="90">
        <f t="shared" ref="E55:L55" si="4">SUM(E5:E54)</f>
        <v>33012</v>
      </c>
      <c r="F55" s="90">
        <f t="shared" si="4"/>
        <v>2123763</v>
      </c>
      <c r="G55" s="90">
        <f t="shared" si="4"/>
        <v>3020744</v>
      </c>
      <c r="H55" s="90">
        <f t="shared" si="4"/>
        <v>1622748</v>
      </c>
      <c r="I55" s="90">
        <f t="shared" si="4"/>
        <v>515056</v>
      </c>
      <c r="J55" s="90">
        <f t="shared" si="4"/>
        <v>425397</v>
      </c>
      <c r="K55" s="90">
        <f t="shared" si="4"/>
        <v>186942</v>
      </c>
      <c r="L55" s="90">
        <f t="shared" si="4"/>
        <v>12889028</v>
      </c>
      <c r="M55" s="90">
        <f>SUM(M5:M54)</f>
        <v>10412310</v>
      </c>
      <c r="N55" s="90">
        <f>SUM(N5:N54)</f>
        <v>4903354</v>
      </c>
      <c r="O55" s="90">
        <f>SUM(O5:O54)</f>
        <v>36402560</v>
      </c>
      <c r="Q55" s="77">
        <f>SUM(D55:M55)</f>
        <v>31499206</v>
      </c>
      <c r="R55" s="77">
        <f>N55+O112</f>
        <v>37666427</v>
      </c>
      <c r="S55" s="84">
        <f>Q55+R55-O166</f>
        <v>0</v>
      </c>
      <c r="T55" s="32" t="str">
        <f t="shared" si="3"/>
        <v>表示</v>
      </c>
    </row>
    <row r="56" spans="3:20" ht="14.25" hidden="1">
      <c r="O56" s="87">
        <f>SUM(D55:N55)-O55</f>
        <v>0</v>
      </c>
      <c r="T56" s="32" t="str">
        <f t="shared" si="3"/>
        <v>非表示</v>
      </c>
    </row>
    <row r="57" spans="3:20" ht="18.75">
      <c r="C57" s="85" t="s">
        <v>539</v>
      </c>
      <c r="O57" s="87" t="s">
        <v>30</v>
      </c>
      <c r="T57" s="32" t="str">
        <f t="shared" si="3"/>
        <v>表示</v>
      </c>
    </row>
    <row r="58" spans="3:20" ht="41.25" thickBot="1">
      <c r="C58" s="258"/>
      <c r="D58" s="259" t="str">
        <f>D4</f>
        <v>技術・設備合理化研究調査</v>
      </c>
      <c r="E58" s="259" t="str">
        <f t="shared" ref="E58:N58" si="5">E4</f>
        <v>経営合理化研究調査</v>
      </c>
      <c r="F58" s="259" t="str">
        <f t="shared" si="5"/>
        <v>標準化
研究調査事業
(ＪＧＭＡ/規格)</v>
      </c>
      <c r="G58" s="259" t="str">
        <f t="shared" si="5"/>
        <v>標準化
研究調査事業
(ISO/第一・第二分科会)</v>
      </c>
      <c r="H58" s="259" t="str">
        <f t="shared" si="5"/>
        <v>講演会、研究会、機関誌</v>
      </c>
      <c r="I58" s="259" t="str">
        <f t="shared" si="5"/>
        <v>収益事業
(保険事務・見本市事務)</v>
      </c>
      <c r="J58" s="259" t="str">
        <f t="shared" si="5"/>
        <v>技術力向上事業</v>
      </c>
      <c r="K58" s="259" t="str">
        <f t="shared" ref="K58" si="6">K4</f>
        <v>歯車製造便覧</v>
      </c>
      <c r="L58" s="259" t="str">
        <f t="shared" si="5"/>
        <v>ギヤカレッジ</v>
      </c>
      <c r="M58" s="259" t="str">
        <f t="shared" ref="M58" si="7">M4</f>
        <v>金属性状評価プロジェクト</v>
      </c>
      <c r="N58" s="259" t="str">
        <f t="shared" si="5"/>
        <v>管理</v>
      </c>
      <c r="O58" s="259" t="s">
        <v>541</v>
      </c>
      <c r="Q58" s="168" t="s">
        <v>477</v>
      </c>
      <c r="T58" s="32" t="str">
        <f t="shared" si="3"/>
        <v>表示</v>
      </c>
    </row>
    <row r="59" spans="3:20" ht="14.25">
      <c r="C59" s="262" t="s">
        <v>114</v>
      </c>
      <c r="D59" s="263">
        <f>'２．人件費配賦'!D23</f>
        <v>0.05</v>
      </c>
      <c r="E59" s="263">
        <f>'２．人件費配賦'!E23</f>
        <v>0.01</v>
      </c>
      <c r="F59" s="263">
        <f>'２．人件費配賦'!F23</f>
        <v>0.11</v>
      </c>
      <c r="G59" s="263">
        <f>'２．人件費配賦'!G23</f>
        <v>7.0000000000000007E-2</v>
      </c>
      <c r="H59" s="263">
        <f>'２．人件費配賦'!H23</f>
        <v>0.14000000000000001</v>
      </c>
      <c r="I59" s="263">
        <f>'２．人件費配賦'!I23</f>
        <v>0.01</v>
      </c>
      <c r="J59" s="263">
        <f>'２．人件費配賦'!J23</f>
        <v>0.06</v>
      </c>
      <c r="K59" s="263">
        <f>'２．人件費配賦'!K23</f>
        <v>0.11</v>
      </c>
      <c r="L59" s="263">
        <f>'２．人件費配賦'!L23</f>
        <v>0.23</v>
      </c>
      <c r="M59" s="263">
        <f>'２．人件費配賦'!M23</f>
        <v>0</v>
      </c>
      <c r="N59" s="263">
        <f>'２．人件費配賦'!N23</f>
        <v>0.20999999999999996</v>
      </c>
      <c r="O59" s="264">
        <f>'２．人件費配賦'!O23</f>
        <v>1</v>
      </c>
      <c r="Q59" s="77"/>
      <c r="T59" s="32" t="str">
        <f t="shared" si="3"/>
        <v>表示</v>
      </c>
    </row>
    <row r="60" spans="3:20" ht="15" thickBot="1">
      <c r="C60" s="265" t="s">
        <v>52</v>
      </c>
      <c r="D60" s="266">
        <f>'１．正味財産増減・法人税計算'!D21</f>
        <v>0</v>
      </c>
      <c r="E60" s="266">
        <f>'１．正味財産増減・法人税計算'!E21</f>
        <v>0</v>
      </c>
      <c r="F60" s="266">
        <f>'１．正味財産増減・法人税計算'!F21</f>
        <v>7.0000000000000007E-2</v>
      </c>
      <c r="G60" s="266">
        <f>'１．正味財産増減・法人税計算'!G21</f>
        <v>0</v>
      </c>
      <c r="H60" s="266">
        <f>'１．正味財産増減・法人税計算'!H21</f>
        <v>0.02</v>
      </c>
      <c r="I60" s="266">
        <f>'１．正味財産増減・法人税計算'!I21</f>
        <v>0.05</v>
      </c>
      <c r="J60" s="266">
        <f>'１．正味財産増減・法人税計算'!J21</f>
        <v>0.02</v>
      </c>
      <c r="K60" s="266">
        <f>'１．正味財産増減・法人税計算'!K21</f>
        <v>0</v>
      </c>
      <c r="L60" s="266">
        <f>'１．正味財産増減・法人税計算'!L21</f>
        <v>0.77</v>
      </c>
      <c r="M60" s="266">
        <f>'１．正味財産増減・法人税計算'!M21</f>
        <v>0</v>
      </c>
      <c r="N60" s="266">
        <f>'１．正味財産増減・法人税計算'!N21</f>
        <v>6.9999999999999951E-2</v>
      </c>
      <c r="O60" s="267">
        <f>'１．正味財産増減・法人税計算'!O21</f>
        <v>1</v>
      </c>
      <c r="Q60" s="77"/>
      <c r="T60" s="32" t="str">
        <f t="shared" si="3"/>
        <v>表示</v>
      </c>
    </row>
    <row r="61" spans="3:20" ht="14.25" hidden="1">
      <c r="C61" s="260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Q61" s="77"/>
      <c r="T61" s="32" t="str">
        <f t="shared" si="3"/>
        <v>非表示</v>
      </c>
    </row>
    <row r="62" spans="3:20" ht="14.25" hidden="1">
      <c r="C62" s="91" t="str">
        <f t="shared" ref="C62:C79" si="8">C5</f>
        <v>謝金</v>
      </c>
      <c r="D62" s="280">
        <f t="shared" ref="D62:D87" si="9">IFERROR(ROUND($Q62*D$59,0),"")</f>
        <v>0</v>
      </c>
      <c r="E62" s="280">
        <f t="shared" ref="E62:M87" si="10">IFERROR(ROUND($Q62*E$59,0),"")</f>
        <v>0</v>
      </c>
      <c r="F62" s="280">
        <f t="shared" si="10"/>
        <v>0</v>
      </c>
      <c r="G62" s="280">
        <f t="shared" si="10"/>
        <v>0</v>
      </c>
      <c r="H62" s="280">
        <f t="shared" ref="H62:M62" si="11">IFERROR(ROUND($Q62*H$59,0),"")</f>
        <v>0</v>
      </c>
      <c r="I62" s="280">
        <f t="shared" si="11"/>
        <v>0</v>
      </c>
      <c r="J62" s="280">
        <f t="shared" si="11"/>
        <v>0</v>
      </c>
      <c r="K62" s="280">
        <f t="shared" si="11"/>
        <v>0</v>
      </c>
      <c r="L62" s="280">
        <f t="shared" si="11"/>
        <v>0</v>
      </c>
      <c r="M62" s="280">
        <f t="shared" si="11"/>
        <v>0</v>
      </c>
      <c r="N62" s="280">
        <f>IFERROR(Q62-SUM(D62:M62),"")</f>
        <v>0</v>
      </c>
      <c r="O62" s="50">
        <f>SUM(D62:N62)</f>
        <v>0</v>
      </c>
      <c r="P62" s="41"/>
      <c r="Q62" s="50">
        <f>IFERROR(INDEX(事業別PL!$C$8:$U$100,MATCH($C62,事業別PL!$B$8:$B$100,0),MATCH(Q$58,事業別PL!$C$7:$AE$7,0)),"")</f>
        <v>0</v>
      </c>
      <c r="T62" s="32" t="str">
        <f t="shared" si="3"/>
        <v>非表示</v>
      </c>
    </row>
    <row r="63" spans="3:20" ht="14.25" hidden="1">
      <c r="C63" s="91" t="str">
        <f t="shared" si="8"/>
        <v>会議室使用料</v>
      </c>
      <c r="D63" s="280" t="str">
        <f t="shared" si="9"/>
        <v/>
      </c>
      <c r="E63" s="280" t="str">
        <f t="shared" si="10"/>
        <v/>
      </c>
      <c r="F63" s="280" t="str">
        <f t="shared" si="10"/>
        <v/>
      </c>
      <c r="G63" s="280" t="str">
        <f t="shared" si="10"/>
        <v/>
      </c>
      <c r="H63" s="280" t="str">
        <f t="shared" si="10"/>
        <v/>
      </c>
      <c r="I63" s="280" t="str">
        <f t="shared" si="10"/>
        <v/>
      </c>
      <c r="J63" s="280" t="str">
        <f t="shared" si="10"/>
        <v/>
      </c>
      <c r="K63" s="280" t="str">
        <f t="shared" si="10"/>
        <v/>
      </c>
      <c r="L63" s="280" t="str">
        <f t="shared" si="10"/>
        <v/>
      </c>
      <c r="M63" s="280" t="str">
        <f t="shared" si="10"/>
        <v/>
      </c>
      <c r="N63" s="280" t="str">
        <f t="shared" ref="N63:N87" si="12">IFERROR(Q63-SUM(D63:M63),"")</f>
        <v/>
      </c>
      <c r="O63" s="50">
        <f t="shared" ref="O63:O87" si="13">SUM(D63:N63)</f>
        <v>0</v>
      </c>
      <c r="P63" s="41"/>
      <c r="Q63" s="50" t="str">
        <f>IFERROR(INDEX(事業別PL!$C$8:$U$100,MATCH($C63,事業別PL!$B$8:$B$100,0),MATCH(Q$58,事業別PL!$C$7:$AE$7,0)),"")</f>
        <v/>
      </c>
      <c r="T63" s="32" t="str">
        <f t="shared" si="3"/>
        <v>非表示</v>
      </c>
    </row>
    <row r="64" spans="3:20" ht="15" thickBot="1">
      <c r="C64" s="91" t="str">
        <f t="shared" si="8"/>
        <v>会議費</v>
      </c>
      <c r="D64" s="280">
        <f t="shared" si="9"/>
        <v>7936</v>
      </c>
      <c r="E64" s="280">
        <f t="shared" si="10"/>
        <v>1587</v>
      </c>
      <c r="F64" s="280">
        <f t="shared" si="10"/>
        <v>17459</v>
      </c>
      <c r="G64" s="280">
        <f t="shared" si="10"/>
        <v>11110</v>
      </c>
      <c r="H64" s="280">
        <f t="shared" si="10"/>
        <v>22220</v>
      </c>
      <c r="I64" s="280">
        <f t="shared" si="10"/>
        <v>1587</v>
      </c>
      <c r="J64" s="280">
        <f t="shared" si="10"/>
        <v>9523</v>
      </c>
      <c r="K64" s="280">
        <f t="shared" si="10"/>
        <v>17459</v>
      </c>
      <c r="L64" s="280">
        <f t="shared" si="10"/>
        <v>36505</v>
      </c>
      <c r="M64" s="280">
        <f t="shared" si="10"/>
        <v>0</v>
      </c>
      <c r="N64" s="280">
        <f t="shared" si="12"/>
        <v>33330</v>
      </c>
      <c r="O64" s="50">
        <f t="shared" si="13"/>
        <v>158716</v>
      </c>
      <c r="P64" s="41"/>
      <c r="Q64" s="50">
        <f>IFERROR(INDEX(事業別PL!$C$8:$U$100,MATCH($C64,事業別PL!$B$8:$B$100,0),MATCH(Q$58,事業別PL!$C$7:$AE$7,0)),"")</f>
        <v>158716</v>
      </c>
      <c r="T64" s="32" t="str">
        <f t="shared" si="3"/>
        <v>表示</v>
      </c>
    </row>
    <row r="65" spans="3:20" ht="15" hidden="1" thickBot="1">
      <c r="C65" s="91" t="str">
        <f t="shared" si="8"/>
        <v>会場借料</v>
      </c>
      <c r="D65" s="280">
        <f t="shared" si="9"/>
        <v>0</v>
      </c>
      <c r="E65" s="280">
        <f t="shared" si="10"/>
        <v>0</v>
      </c>
      <c r="F65" s="280">
        <f t="shared" ref="F65:F87" si="14">IFERROR(ROUND($Q65*F$59,0),"")</f>
        <v>0</v>
      </c>
      <c r="G65" s="280">
        <f t="shared" si="10"/>
        <v>0</v>
      </c>
      <c r="H65" s="280">
        <f t="shared" si="10"/>
        <v>0</v>
      </c>
      <c r="I65" s="280">
        <f t="shared" si="10"/>
        <v>0</v>
      </c>
      <c r="J65" s="280">
        <f t="shared" si="10"/>
        <v>0</v>
      </c>
      <c r="K65" s="280">
        <f t="shared" si="10"/>
        <v>0</v>
      </c>
      <c r="L65" s="280">
        <f t="shared" si="10"/>
        <v>0</v>
      </c>
      <c r="M65" s="280">
        <f t="shared" si="10"/>
        <v>0</v>
      </c>
      <c r="N65" s="280">
        <f t="shared" si="12"/>
        <v>0</v>
      </c>
      <c r="O65" s="50">
        <f t="shared" si="13"/>
        <v>0</v>
      </c>
      <c r="P65" s="41"/>
      <c r="Q65" s="50">
        <f>IFERROR(INDEX(事業別PL!$C$8:$U$100,MATCH($C65,事業別PL!$B$8:$B$100,0),MATCH(Q$58,事業別PL!$C$7:$AE$7,0)),"")</f>
        <v>0</v>
      </c>
      <c r="T65" s="32" t="str">
        <f t="shared" si="3"/>
        <v>非表示</v>
      </c>
    </row>
    <row r="66" spans="3:20" ht="15" hidden="1" thickBot="1">
      <c r="C66" s="91" t="str">
        <f t="shared" si="8"/>
        <v>原稿執筆料</v>
      </c>
      <c r="D66" s="280">
        <f t="shared" si="9"/>
        <v>0</v>
      </c>
      <c r="E66" s="280">
        <f t="shared" si="10"/>
        <v>0</v>
      </c>
      <c r="F66" s="280">
        <f t="shared" si="14"/>
        <v>0</v>
      </c>
      <c r="G66" s="280">
        <f t="shared" si="10"/>
        <v>0</v>
      </c>
      <c r="H66" s="280">
        <f t="shared" si="10"/>
        <v>0</v>
      </c>
      <c r="I66" s="280">
        <f t="shared" si="10"/>
        <v>0</v>
      </c>
      <c r="J66" s="280">
        <f t="shared" si="10"/>
        <v>0</v>
      </c>
      <c r="K66" s="280">
        <f t="shared" si="10"/>
        <v>0</v>
      </c>
      <c r="L66" s="280">
        <f t="shared" si="10"/>
        <v>0</v>
      </c>
      <c r="M66" s="280">
        <f t="shared" si="10"/>
        <v>0</v>
      </c>
      <c r="N66" s="280">
        <f t="shared" si="12"/>
        <v>0</v>
      </c>
      <c r="O66" s="50">
        <f t="shared" si="13"/>
        <v>0</v>
      </c>
      <c r="P66" s="41"/>
      <c r="Q66" s="50">
        <f>IFERROR(INDEX(事業別PL!$C$8:$U$100,MATCH($C66,事業別PL!$B$8:$B$100,0),MATCH(Q$58,事業別PL!$C$7:$AE$7,0)),"")</f>
        <v>0</v>
      </c>
      <c r="T66" s="32" t="str">
        <f t="shared" si="3"/>
        <v>非表示</v>
      </c>
    </row>
    <row r="67" spans="3:20" ht="15" hidden="1" thickBot="1">
      <c r="C67" s="91" t="str">
        <f t="shared" si="8"/>
        <v>提出資料作成費</v>
      </c>
      <c r="D67" s="280" t="str">
        <f t="shared" si="9"/>
        <v/>
      </c>
      <c r="E67" s="280" t="str">
        <f t="shared" si="10"/>
        <v/>
      </c>
      <c r="F67" s="280" t="str">
        <f t="shared" si="14"/>
        <v/>
      </c>
      <c r="G67" s="280" t="str">
        <f t="shared" si="10"/>
        <v/>
      </c>
      <c r="H67" s="280" t="str">
        <f t="shared" si="10"/>
        <v/>
      </c>
      <c r="I67" s="280" t="str">
        <f t="shared" si="10"/>
        <v/>
      </c>
      <c r="J67" s="280" t="str">
        <f t="shared" si="10"/>
        <v/>
      </c>
      <c r="K67" s="280" t="str">
        <f t="shared" si="10"/>
        <v/>
      </c>
      <c r="L67" s="280" t="str">
        <f t="shared" si="10"/>
        <v/>
      </c>
      <c r="M67" s="280" t="str">
        <f t="shared" si="10"/>
        <v/>
      </c>
      <c r="N67" s="280" t="str">
        <f t="shared" si="12"/>
        <v/>
      </c>
      <c r="O67" s="50">
        <f t="shared" si="13"/>
        <v>0</v>
      </c>
      <c r="P67" s="41"/>
      <c r="Q67" s="50" t="str">
        <f>IFERROR(INDEX(事業別PL!$C$8:$U$100,MATCH($C67,事業別PL!$B$8:$B$100,0),MATCH(Q$58,事業別PL!$C$7:$AE$7,0)),"")</f>
        <v/>
      </c>
      <c r="T67" s="32" t="str">
        <f t="shared" si="3"/>
        <v>非表示</v>
      </c>
    </row>
    <row r="68" spans="3:20" ht="15" hidden="1" thickBot="1">
      <c r="C68" s="91" t="str">
        <f t="shared" si="8"/>
        <v>解説資料作成費</v>
      </c>
      <c r="D68" s="280" t="str">
        <f t="shared" si="9"/>
        <v/>
      </c>
      <c r="E68" s="280" t="str">
        <f t="shared" si="10"/>
        <v/>
      </c>
      <c r="F68" s="280" t="str">
        <f t="shared" si="14"/>
        <v/>
      </c>
      <c r="G68" s="280" t="str">
        <f t="shared" si="10"/>
        <v/>
      </c>
      <c r="H68" s="280" t="str">
        <f t="shared" si="10"/>
        <v/>
      </c>
      <c r="I68" s="280" t="str">
        <f t="shared" si="10"/>
        <v/>
      </c>
      <c r="J68" s="280" t="str">
        <f t="shared" si="10"/>
        <v/>
      </c>
      <c r="K68" s="280" t="str">
        <f t="shared" si="10"/>
        <v/>
      </c>
      <c r="L68" s="280" t="str">
        <f t="shared" si="10"/>
        <v/>
      </c>
      <c r="M68" s="280" t="str">
        <f t="shared" si="10"/>
        <v/>
      </c>
      <c r="N68" s="280" t="str">
        <f t="shared" si="12"/>
        <v/>
      </c>
      <c r="O68" s="50">
        <f t="shared" si="13"/>
        <v>0</v>
      </c>
      <c r="P68" s="41"/>
      <c r="Q68" s="50" t="str">
        <f>IFERROR(INDEX(事業別PL!$C$8:$U$100,MATCH($C68,事業別PL!$B$8:$B$100,0),MATCH(Q$58,事業別PL!$C$7:$AE$7,0)),"")</f>
        <v/>
      </c>
      <c r="T68" s="32" t="str">
        <f t="shared" si="3"/>
        <v>非表示</v>
      </c>
    </row>
    <row r="69" spans="3:20" ht="15" hidden="1" thickBot="1">
      <c r="C69" s="91" t="str">
        <f t="shared" si="8"/>
        <v>講演費</v>
      </c>
      <c r="D69" s="280">
        <f t="shared" si="9"/>
        <v>0</v>
      </c>
      <c r="E69" s="280">
        <f t="shared" si="10"/>
        <v>0</v>
      </c>
      <c r="F69" s="280">
        <f t="shared" si="14"/>
        <v>0</v>
      </c>
      <c r="G69" s="280">
        <f t="shared" si="10"/>
        <v>0</v>
      </c>
      <c r="H69" s="280">
        <f t="shared" si="10"/>
        <v>0</v>
      </c>
      <c r="I69" s="280">
        <f t="shared" si="10"/>
        <v>0</v>
      </c>
      <c r="J69" s="280">
        <f t="shared" si="10"/>
        <v>0</v>
      </c>
      <c r="K69" s="280">
        <f t="shared" si="10"/>
        <v>0</v>
      </c>
      <c r="L69" s="280">
        <f t="shared" si="10"/>
        <v>0</v>
      </c>
      <c r="M69" s="280">
        <f t="shared" si="10"/>
        <v>0</v>
      </c>
      <c r="N69" s="280">
        <f t="shared" si="12"/>
        <v>0</v>
      </c>
      <c r="O69" s="50">
        <f t="shared" si="13"/>
        <v>0</v>
      </c>
      <c r="P69" s="41"/>
      <c r="Q69" s="50">
        <f>IFERROR(INDEX(事業別PL!$C$8:$U$100,MATCH($C69,事業別PL!$B$8:$B$100,0),MATCH(Q$58,事業別PL!$C$7:$AE$7,0)),"")</f>
        <v>0</v>
      </c>
      <c r="T69" s="32" t="str">
        <f t="shared" si="3"/>
        <v>非表示</v>
      </c>
    </row>
    <row r="70" spans="3:20" ht="15" hidden="1" thickBot="1">
      <c r="C70" s="91" t="str">
        <f t="shared" si="8"/>
        <v>テキスト制作費</v>
      </c>
      <c r="D70" s="280">
        <f t="shared" si="9"/>
        <v>0</v>
      </c>
      <c r="E70" s="280">
        <f t="shared" si="10"/>
        <v>0</v>
      </c>
      <c r="F70" s="280">
        <f t="shared" si="14"/>
        <v>0</v>
      </c>
      <c r="G70" s="280">
        <f t="shared" si="10"/>
        <v>0</v>
      </c>
      <c r="H70" s="280">
        <f t="shared" si="10"/>
        <v>0</v>
      </c>
      <c r="I70" s="280">
        <f t="shared" si="10"/>
        <v>0</v>
      </c>
      <c r="J70" s="280">
        <f t="shared" si="10"/>
        <v>0</v>
      </c>
      <c r="K70" s="280">
        <f t="shared" si="10"/>
        <v>0</v>
      </c>
      <c r="L70" s="280">
        <f t="shared" si="10"/>
        <v>0</v>
      </c>
      <c r="M70" s="280">
        <f t="shared" si="10"/>
        <v>0</v>
      </c>
      <c r="N70" s="280">
        <f t="shared" si="12"/>
        <v>0</v>
      </c>
      <c r="O70" s="50">
        <f t="shared" si="13"/>
        <v>0</v>
      </c>
      <c r="P70" s="41"/>
      <c r="Q70" s="50">
        <f>IFERROR(INDEX(事業別PL!$C$8:$U$100,MATCH($C70,事業別PL!$B$8:$B$100,0),MATCH(Q$58,事業別PL!$C$7:$AE$7,0)),"")</f>
        <v>0</v>
      </c>
      <c r="T70" s="32" t="str">
        <f t="shared" ref="T70:T133" si="15">IFERROR(IF(O70=0,"非表示","表示"),"非表示")</f>
        <v>非表示</v>
      </c>
    </row>
    <row r="71" spans="3:20" ht="15" hidden="1" thickBot="1">
      <c r="C71" s="91" t="str">
        <f t="shared" si="8"/>
        <v>実習費</v>
      </c>
      <c r="D71" s="280">
        <f t="shared" si="9"/>
        <v>0</v>
      </c>
      <c r="E71" s="280">
        <f t="shared" si="10"/>
        <v>0</v>
      </c>
      <c r="F71" s="280">
        <f t="shared" si="14"/>
        <v>0</v>
      </c>
      <c r="G71" s="280">
        <f t="shared" si="10"/>
        <v>0</v>
      </c>
      <c r="H71" s="280">
        <f t="shared" si="10"/>
        <v>0</v>
      </c>
      <c r="I71" s="280">
        <f t="shared" si="10"/>
        <v>0</v>
      </c>
      <c r="J71" s="280">
        <f t="shared" si="10"/>
        <v>0</v>
      </c>
      <c r="K71" s="280">
        <f t="shared" si="10"/>
        <v>0</v>
      </c>
      <c r="L71" s="280">
        <f t="shared" si="10"/>
        <v>0</v>
      </c>
      <c r="M71" s="280">
        <f t="shared" si="10"/>
        <v>0</v>
      </c>
      <c r="N71" s="280">
        <f t="shared" si="12"/>
        <v>0</v>
      </c>
      <c r="O71" s="50">
        <f t="shared" si="13"/>
        <v>0</v>
      </c>
      <c r="P71" s="41"/>
      <c r="Q71" s="50">
        <f>IFERROR(INDEX(事業別PL!$C$8:$U$100,MATCH($C71,事業別PL!$B$8:$B$100,0),MATCH(Q$58,事業別PL!$C$7:$AE$7,0)),"")</f>
        <v>0</v>
      </c>
      <c r="T71" s="32" t="str">
        <f t="shared" si="15"/>
        <v>非表示</v>
      </c>
    </row>
    <row r="72" spans="3:20" ht="15" hidden="1" thickBot="1">
      <c r="C72" s="91" t="str">
        <f t="shared" si="8"/>
        <v>カリキュラム作成業務費</v>
      </c>
      <c r="D72" s="280" t="str">
        <f t="shared" si="9"/>
        <v/>
      </c>
      <c r="E72" s="280" t="str">
        <f t="shared" si="10"/>
        <v/>
      </c>
      <c r="F72" s="280" t="str">
        <f t="shared" si="14"/>
        <v/>
      </c>
      <c r="G72" s="280" t="str">
        <f t="shared" si="10"/>
        <v/>
      </c>
      <c r="H72" s="280" t="str">
        <f t="shared" si="10"/>
        <v/>
      </c>
      <c r="I72" s="280" t="str">
        <f t="shared" si="10"/>
        <v/>
      </c>
      <c r="J72" s="280" t="str">
        <f t="shared" si="10"/>
        <v/>
      </c>
      <c r="K72" s="280" t="str">
        <f t="shared" si="10"/>
        <v/>
      </c>
      <c r="L72" s="280" t="str">
        <f t="shared" si="10"/>
        <v/>
      </c>
      <c r="M72" s="280" t="str">
        <f t="shared" si="10"/>
        <v/>
      </c>
      <c r="N72" s="280" t="str">
        <f t="shared" si="12"/>
        <v/>
      </c>
      <c r="O72" s="50">
        <f t="shared" si="13"/>
        <v>0</v>
      </c>
      <c r="P72" s="41"/>
      <c r="Q72" s="50" t="str">
        <f>IFERROR(INDEX(事業別PL!$C$8:$U$100,MATCH($C72,事業別PL!$B$8:$B$100,0),MATCH(Q$58,事業別PL!$C$7:$AE$7,0)),"")</f>
        <v/>
      </c>
      <c r="T72" s="32" t="str">
        <f t="shared" si="15"/>
        <v>非表示</v>
      </c>
    </row>
    <row r="73" spans="3:20" ht="15" hidden="1" thickBot="1">
      <c r="C73" s="91" t="str">
        <f t="shared" si="8"/>
        <v>事業協賛金</v>
      </c>
      <c r="D73" s="280" t="str">
        <f t="shared" si="9"/>
        <v/>
      </c>
      <c r="E73" s="280" t="str">
        <f t="shared" si="10"/>
        <v/>
      </c>
      <c r="F73" s="280" t="str">
        <f t="shared" si="14"/>
        <v/>
      </c>
      <c r="G73" s="280" t="str">
        <f t="shared" si="10"/>
        <v/>
      </c>
      <c r="H73" s="280" t="str">
        <f t="shared" si="10"/>
        <v/>
      </c>
      <c r="I73" s="280" t="str">
        <f t="shared" si="10"/>
        <v/>
      </c>
      <c r="J73" s="280" t="str">
        <f t="shared" si="10"/>
        <v/>
      </c>
      <c r="K73" s="280" t="str">
        <f t="shared" si="10"/>
        <v/>
      </c>
      <c r="L73" s="280" t="str">
        <f t="shared" si="10"/>
        <v/>
      </c>
      <c r="M73" s="280" t="str">
        <f t="shared" si="10"/>
        <v/>
      </c>
      <c r="N73" s="280" t="str">
        <f t="shared" si="12"/>
        <v/>
      </c>
      <c r="O73" s="50">
        <f t="shared" si="13"/>
        <v>0</v>
      </c>
      <c r="P73" s="41"/>
      <c r="Q73" s="50" t="str">
        <f>IFERROR(INDEX(事業別PL!$C$8:$U$100,MATCH($C73,事業別PL!$B$8:$B$100,0),MATCH(Q$58,事業別PL!$C$7:$AE$7,0)),"")</f>
        <v/>
      </c>
      <c r="T73" s="32" t="str">
        <f t="shared" si="15"/>
        <v>非表示</v>
      </c>
    </row>
    <row r="74" spans="3:20" ht="15" hidden="1" thickBot="1">
      <c r="C74" s="91" t="str">
        <f t="shared" si="8"/>
        <v>設計費・ソフトウェア費</v>
      </c>
      <c r="D74" s="280">
        <f t="shared" si="9"/>
        <v>0</v>
      </c>
      <c r="E74" s="280">
        <f t="shared" si="10"/>
        <v>0</v>
      </c>
      <c r="F74" s="280">
        <f t="shared" si="14"/>
        <v>0</v>
      </c>
      <c r="G74" s="280">
        <f t="shared" si="10"/>
        <v>0</v>
      </c>
      <c r="H74" s="280">
        <f t="shared" si="10"/>
        <v>0</v>
      </c>
      <c r="I74" s="280">
        <f t="shared" si="10"/>
        <v>0</v>
      </c>
      <c r="J74" s="280">
        <f t="shared" si="10"/>
        <v>0</v>
      </c>
      <c r="K74" s="280">
        <f t="shared" si="10"/>
        <v>0</v>
      </c>
      <c r="L74" s="280">
        <f t="shared" si="10"/>
        <v>0</v>
      </c>
      <c r="M74" s="280">
        <f t="shared" si="10"/>
        <v>0</v>
      </c>
      <c r="N74" s="280">
        <f t="shared" si="12"/>
        <v>0</v>
      </c>
      <c r="O74" s="50">
        <f t="shared" si="13"/>
        <v>0</v>
      </c>
      <c r="P74" s="41"/>
      <c r="Q74" s="50">
        <f>IFERROR(INDEX(事業別PL!$C$8:$U$100,MATCH($C74,事業別PL!$B$8:$B$100,0),MATCH(Q$58,事業別PL!$C$7:$AE$7,0)),"")</f>
        <v>0</v>
      </c>
      <c r="T74" s="32" t="str">
        <f t="shared" si="15"/>
        <v>非表示</v>
      </c>
    </row>
    <row r="75" spans="3:20" ht="15" hidden="1" thickBot="1">
      <c r="C75" s="91" t="str">
        <f t="shared" si="8"/>
        <v>設備改造費</v>
      </c>
      <c r="D75" s="280">
        <f t="shared" si="9"/>
        <v>0</v>
      </c>
      <c r="E75" s="280">
        <f t="shared" si="10"/>
        <v>0</v>
      </c>
      <c r="F75" s="280">
        <f t="shared" si="14"/>
        <v>0</v>
      </c>
      <c r="G75" s="280">
        <f t="shared" si="10"/>
        <v>0</v>
      </c>
      <c r="H75" s="280">
        <f t="shared" si="10"/>
        <v>0</v>
      </c>
      <c r="I75" s="280">
        <f t="shared" si="10"/>
        <v>0</v>
      </c>
      <c r="J75" s="280">
        <f t="shared" si="10"/>
        <v>0</v>
      </c>
      <c r="K75" s="280">
        <f t="shared" si="10"/>
        <v>0</v>
      </c>
      <c r="L75" s="280">
        <f t="shared" si="10"/>
        <v>0</v>
      </c>
      <c r="M75" s="280">
        <f t="shared" si="10"/>
        <v>0</v>
      </c>
      <c r="N75" s="280">
        <f t="shared" si="12"/>
        <v>0</v>
      </c>
      <c r="O75" s="50">
        <f t="shared" si="13"/>
        <v>0</v>
      </c>
      <c r="P75" s="41"/>
      <c r="Q75" s="50">
        <f>IFERROR(INDEX(事業別PL!$C$8:$U$100,MATCH($C75,事業別PL!$B$8:$B$100,0),MATCH(Q$58,事業別PL!$C$7:$AE$7,0)),"")</f>
        <v>0</v>
      </c>
      <c r="T75" s="32" t="str">
        <f t="shared" si="15"/>
        <v>非表示</v>
      </c>
    </row>
    <row r="76" spans="3:20" ht="15" hidden="1" thickBot="1">
      <c r="C76" s="91" t="str">
        <f t="shared" si="8"/>
        <v>素材・ブランク費</v>
      </c>
      <c r="D76" s="280">
        <f t="shared" si="9"/>
        <v>0</v>
      </c>
      <c r="E76" s="280">
        <f t="shared" si="10"/>
        <v>0</v>
      </c>
      <c r="F76" s="280">
        <f t="shared" si="14"/>
        <v>0</v>
      </c>
      <c r="G76" s="280">
        <f t="shared" si="10"/>
        <v>0</v>
      </c>
      <c r="H76" s="280">
        <f t="shared" si="10"/>
        <v>0</v>
      </c>
      <c r="I76" s="280">
        <f t="shared" si="10"/>
        <v>0</v>
      </c>
      <c r="J76" s="280">
        <f t="shared" si="10"/>
        <v>0</v>
      </c>
      <c r="K76" s="280">
        <f t="shared" si="10"/>
        <v>0</v>
      </c>
      <c r="L76" s="280">
        <f t="shared" si="10"/>
        <v>0</v>
      </c>
      <c r="M76" s="280">
        <f t="shared" si="10"/>
        <v>0</v>
      </c>
      <c r="N76" s="280">
        <f t="shared" si="12"/>
        <v>0</v>
      </c>
      <c r="O76" s="50">
        <f t="shared" si="13"/>
        <v>0</v>
      </c>
      <c r="P76" s="41"/>
      <c r="Q76" s="50">
        <f>IFERROR(INDEX(事業別PL!$C$8:$U$100,MATCH($C76,事業別PL!$B$8:$B$100,0),MATCH(Q$58,事業別PL!$C$7:$AE$7,0)),"")</f>
        <v>0</v>
      </c>
      <c r="T76" s="32" t="str">
        <f t="shared" si="15"/>
        <v>非表示</v>
      </c>
    </row>
    <row r="77" spans="3:20" ht="15" hidden="1" thickBot="1">
      <c r="C77" s="91" t="str">
        <f t="shared" si="8"/>
        <v>冶具費</v>
      </c>
      <c r="D77" s="280" t="str">
        <f t="shared" si="9"/>
        <v/>
      </c>
      <c r="E77" s="280" t="str">
        <f t="shared" si="10"/>
        <v/>
      </c>
      <c r="F77" s="280" t="str">
        <f t="shared" si="14"/>
        <v/>
      </c>
      <c r="G77" s="280" t="str">
        <f t="shared" si="10"/>
        <v/>
      </c>
      <c r="H77" s="280" t="str">
        <f t="shared" si="10"/>
        <v/>
      </c>
      <c r="I77" s="280" t="str">
        <f t="shared" si="10"/>
        <v/>
      </c>
      <c r="J77" s="280" t="str">
        <f t="shared" si="10"/>
        <v/>
      </c>
      <c r="K77" s="280" t="str">
        <f t="shared" si="10"/>
        <v/>
      </c>
      <c r="L77" s="280" t="str">
        <f t="shared" si="10"/>
        <v/>
      </c>
      <c r="M77" s="280" t="str">
        <f t="shared" si="10"/>
        <v/>
      </c>
      <c r="N77" s="280" t="str">
        <f t="shared" si="12"/>
        <v/>
      </c>
      <c r="O77" s="50">
        <f t="shared" si="13"/>
        <v>0</v>
      </c>
      <c r="P77" s="41"/>
      <c r="Q77" s="50" t="str">
        <f>IFERROR(INDEX(事業別PL!$C$8:$U$100,MATCH($C77,事業別PL!$B$8:$B$100,0),MATCH(Q$58,事業別PL!$C$7:$AE$7,0)),"")</f>
        <v/>
      </c>
      <c r="T77" s="32" t="str">
        <f t="shared" si="15"/>
        <v>非表示</v>
      </c>
    </row>
    <row r="78" spans="3:20" ht="15" hidden="1" thickBot="1">
      <c r="C78" s="91" t="str">
        <f t="shared" si="8"/>
        <v>評価歯車製作費</v>
      </c>
      <c r="D78" s="280">
        <f t="shared" si="9"/>
        <v>0</v>
      </c>
      <c r="E78" s="280">
        <f t="shared" si="10"/>
        <v>0</v>
      </c>
      <c r="F78" s="280">
        <f t="shared" si="14"/>
        <v>0</v>
      </c>
      <c r="G78" s="280">
        <f t="shared" si="10"/>
        <v>0</v>
      </c>
      <c r="H78" s="280">
        <f t="shared" si="10"/>
        <v>0</v>
      </c>
      <c r="I78" s="280">
        <f t="shared" si="10"/>
        <v>0</v>
      </c>
      <c r="J78" s="280">
        <f t="shared" si="10"/>
        <v>0</v>
      </c>
      <c r="K78" s="280">
        <f t="shared" si="10"/>
        <v>0</v>
      </c>
      <c r="L78" s="280">
        <f t="shared" si="10"/>
        <v>0</v>
      </c>
      <c r="M78" s="280">
        <f t="shared" si="10"/>
        <v>0</v>
      </c>
      <c r="N78" s="280">
        <f t="shared" si="12"/>
        <v>0</v>
      </c>
      <c r="O78" s="50">
        <f t="shared" si="13"/>
        <v>0</v>
      </c>
      <c r="P78" s="41"/>
      <c r="Q78" s="50">
        <f>IFERROR(INDEX(事業別PL!$C$8:$U$100,MATCH($C78,事業別PL!$B$8:$B$100,0),MATCH(Q$58,事業別PL!$C$7:$AE$7,0)),"")</f>
        <v>0</v>
      </c>
      <c r="T78" s="32" t="str">
        <f t="shared" si="15"/>
        <v>非表示</v>
      </c>
    </row>
    <row r="79" spans="3:20" ht="15" hidden="1" thickBot="1">
      <c r="C79" s="91" t="str">
        <f t="shared" si="8"/>
        <v>評価試験費</v>
      </c>
      <c r="D79" s="280">
        <f t="shared" si="9"/>
        <v>0</v>
      </c>
      <c r="E79" s="280">
        <f t="shared" si="10"/>
        <v>0</v>
      </c>
      <c r="F79" s="280">
        <f t="shared" si="14"/>
        <v>0</v>
      </c>
      <c r="G79" s="280">
        <f t="shared" si="10"/>
        <v>0</v>
      </c>
      <c r="H79" s="280">
        <f t="shared" si="10"/>
        <v>0</v>
      </c>
      <c r="I79" s="280">
        <f t="shared" si="10"/>
        <v>0</v>
      </c>
      <c r="J79" s="280">
        <f t="shared" si="10"/>
        <v>0</v>
      </c>
      <c r="K79" s="280">
        <f t="shared" si="10"/>
        <v>0</v>
      </c>
      <c r="L79" s="280">
        <f t="shared" si="10"/>
        <v>0</v>
      </c>
      <c r="M79" s="280">
        <f t="shared" si="10"/>
        <v>0</v>
      </c>
      <c r="N79" s="280">
        <f t="shared" si="12"/>
        <v>0</v>
      </c>
      <c r="O79" s="50">
        <f t="shared" si="13"/>
        <v>0</v>
      </c>
      <c r="P79" s="41"/>
      <c r="Q79" s="50">
        <f>IFERROR(INDEX(事業別PL!$C$8:$U$100,MATCH($C79,事業別PL!$B$8:$B$100,0),MATCH(Q$58,事業別PL!$C$7:$AE$7,0)),"")</f>
        <v>0</v>
      </c>
      <c r="T79" s="32" t="str">
        <f t="shared" si="15"/>
        <v>非表示</v>
      </c>
    </row>
    <row r="80" spans="3:20" ht="15" hidden="1" thickBot="1">
      <c r="C80" s="91" t="str">
        <f t="shared" ref="C80:C87" si="16">C23</f>
        <v>調査費</v>
      </c>
      <c r="D80" s="280">
        <f t="shared" si="9"/>
        <v>0</v>
      </c>
      <c r="E80" s="280">
        <f t="shared" si="10"/>
        <v>0</v>
      </c>
      <c r="F80" s="280">
        <f t="shared" si="14"/>
        <v>0</v>
      </c>
      <c r="G80" s="280">
        <f t="shared" si="10"/>
        <v>0</v>
      </c>
      <c r="H80" s="280">
        <f t="shared" si="10"/>
        <v>0</v>
      </c>
      <c r="I80" s="280">
        <f t="shared" si="10"/>
        <v>0</v>
      </c>
      <c r="J80" s="280">
        <f t="shared" si="10"/>
        <v>0</v>
      </c>
      <c r="K80" s="280">
        <f t="shared" si="10"/>
        <v>0</v>
      </c>
      <c r="L80" s="280">
        <f t="shared" si="10"/>
        <v>0</v>
      </c>
      <c r="M80" s="280">
        <f t="shared" si="10"/>
        <v>0</v>
      </c>
      <c r="N80" s="280">
        <f t="shared" si="12"/>
        <v>0</v>
      </c>
      <c r="O80" s="50">
        <f t="shared" si="13"/>
        <v>0</v>
      </c>
      <c r="P80" s="41"/>
      <c r="Q80" s="50">
        <f>IFERROR(INDEX(事業別PL!$C$8:$U$100,MATCH($C80,事業別PL!$B$8:$B$100,0),MATCH(Q$58,事業別PL!$C$7:$AE$7,0)),"")</f>
        <v>0</v>
      </c>
      <c r="T80" s="32" t="str">
        <f t="shared" si="15"/>
        <v>非表示</v>
      </c>
    </row>
    <row r="81" spans="2:20" ht="15" hidden="1" thickBot="1">
      <c r="C81" s="279" t="str">
        <f t="shared" si="16"/>
        <v>ブース経費</v>
      </c>
      <c r="D81" s="292" t="str">
        <f t="shared" si="9"/>
        <v/>
      </c>
      <c r="E81" s="292" t="str">
        <f t="shared" si="10"/>
        <v/>
      </c>
      <c r="F81" s="292" t="str">
        <f t="shared" si="14"/>
        <v/>
      </c>
      <c r="G81" s="292" t="str">
        <f t="shared" si="10"/>
        <v/>
      </c>
      <c r="H81" s="292" t="str">
        <f t="shared" si="10"/>
        <v/>
      </c>
      <c r="I81" s="292" t="str">
        <f t="shared" si="10"/>
        <v/>
      </c>
      <c r="J81" s="292" t="str">
        <f t="shared" si="10"/>
        <v/>
      </c>
      <c r="K81" s="292" t="str">
        <f t="shared" si="10"/>
        <v/>
      </c>
      <c r="L81" s="292" t="str">
        <f t="shared" si="10"/>
        <v/>
      </c>
      <c r="M81" s="292" t="str">
        <f t="shared" si="10"/>
        <v/>
      </c>
      <c r="N81" s="292" t="str">
        <f t="shared" si="12"/>
        <v/>
      </c>
      <c r="O81" s="291">
        <f t="shared" si="13"/>
        <v>0</v>
      </c>
      <c r="P81" s="41"/>
      <c r="Q81" s="50" t="str">
        <f>IFERROR(INDEX(事業別PL!$C$8:$U$100,MATCH($C81,事業別PL!$B$8:$B$100,0),MATCH(Q$58,事業別PL!$C$7:$AE$7,0)),"")</f>
        <v/>
      </c>
      <c r="T81" s="32" t="str">
        <f t="shared" si="15"/>
        <v>非表示</v>
      </c>
    </row>
    <row r="82" spans="2:20" ht="15" thickBot="1">
      <c r="C82" s="353" t="str">
        <f t="shared" si="16"/>
        <v>外注費</v>
      </c>
      <c r="D82" s="354">
        <f>'２．人件費配賦'!D72</f>
        <v>100310</v>
      </c>
      <c r="E82" s="354">
        <f>'２．人件費配賦'!E72</f>
        <v>0</v>
      </c>
      <c r="F82" s="354">
        <f>'２．人件費配賦'!F72</f>
        <v>106607</v>
      </c>
      <c r="G82" s="354">
        <f>'２．人件費配賦'!G72</f>
        <v>250776</v>
      </c>
      <c r="H82" s="354">
        <f>'２．人件費配賦'!H72</f>
        <v>213214</v>
      </c>
      <c r="I82" s="354">
        <f>'２．人件費配賦'!I72</f>
        <v>56452</v>
      </c>
      <c r="J82" s="354">
        <f>'２．人件費配賦'!J72</f>
        <v>56452</v>
      </c>
      <c r="K82" s="354">
        <f>'２．人件費配賦'!K72</f>
        <v>0</v>
      </c>
      <c r="L82" s="354">
        <f>'２．人件費配賦'!L72</f>
        <v>376273</v>
      </c>
      <c r="M82" s="354">
        <f>'２．人件費配賦'!M72</f>
        <v>0</v>
      </c>
      <c r="N82" s="354">
        <f>'２．人件費配賦'!N72</f>
        <v>972056</v>
      </c>
      <c r="O82" s="355">
        <f>'２．人件費配賦'!O72</f>
        <v>2132140</v>
      </c>
      <c r="P82" s="41"/>
      <c r="Q82" s="50">
        <f>IFERROR(INDEX(事業別PL!$C$8:$U$100,MATCH($C82,事業別PL!$B$8:$B$100,0),MATCH(Q$58,事業別PL!$C$7:$AE$7,0)),"")</f>
        <v>2132140</v>
      </c>
      <c r="T82" s="32" t="str">
        <f t="shared" si="15"/>
        <v>表示</v>
      </c>
    </row>
    <row r="83" spans="2:20" ht="15" hidden="1" thickBot="1">
      <c r="C83" s="260" t="str">
        <f t="shared" si="16"/>
        <v>消耗品費</v>
      </c>
      <c r="D83" s="280">
        <f t="shared" si="9"/>
        <v>0</v>
      </c>
      <c r="E83" s="280">
        <f t="shared" si="10"/>
        <v>0</v>
      </c>
      <c r="F83" s="280">
        <f t="shared" si="14"/>
        <v>0</v>
      </c>
      <c r="G83" s="280">
        <f t="shared" si="10"/>
        <v>0</v>
      </c>
      <c r="H83" s="280">
        <f t="shared" si="10"/>
        <v>0</v>
      </c>
      <c r="I83" s="280">
        <f t="shared" si="10"/>
        <v>0</v>
      </c>
      <c r="J83" s="280">
        <f t="shared" si="10"/>
        <v>0</v>
      </c>
      <c r="K83" s="280">
        <f t="shared" si="10"/>
        <v>0</v>
      </c>
      <c r="L83" s="280">
        <f t="shared" si="10"/>
        <v>0</v>
      </c>
      <c r="M83" s="280">
        <f t="shared" si="10"/>
        <v>0</v>
      </c>
      <c r="N83" s="280">
        <f t="shared" si="12"/>
        <v>0</v>
      </c>
      <c r="O83" s="281">
        <f t="shared" si="13"/>
        <v>0</v>
      </c>
      <c r="P83" s="41"/>
      <c r="Q83" s="50">
        <f>IFERROR(INDEX(事業別PL!$C$8:$U$100,MATCH($C83,事業別PL!$B$8:$B$100,0),MATCH(Q$58,事業別PL!$C$7:$AE$7,0)),"")</f>
        <v>0</v>
      </c>
      <c r="T83" s="32" t="str">
        <f t="shared" si="15"/>
        <v>非表示</v>
      </c>
    </row>
    <row r="84" spans="2:20" ht="15" hidden="1" thickBot="1">
      <c r="C84" s="91" t="str">
        <f t="shared" si="16"/>
        <v>仮科目３</v>
      </c>
      <c r="D84" s="280" t="str">
        <f t="shared" si="9"/>
        <v/>
      </c>
      <c r="E84" s="280" t="str">
        <f t="shared" si="10"/>
        <v/>
      </c>
      <c r="F84" s="280" t="str">
        <f t="shared" si="14"/>
        <v/>
      </c>
      <c r="G84" s="280" t="str">
        <f t="shared" si="10"/>
        <v/>
      </c>
      <c r="H84" s="280" t="str">
        <f t="shared" si="10"/>
        <v/>
      </c>
      <c r="I84" s="280" t="str">
        <f t="shared" si="10"/>
        <v/>
      </c>
      <c r="J84" s="280" t="str">
        <f t="shared" si="10"/>
        <v/>
      </c>
      <c r="K84" s="280" t="str">
        <f t="shared" si="10"/>
        <v/>
      </c>
      <c r="L84" s="280" t="str">
        <f t="shared" si="10"/>
        <v/>
      </c>
      <c r="M84" s="280" t="str">
        <f t="shared" si="10"/>
        <v/>
      </c>
      <c r="N84" s="280" t="str">
        <f t="shared" si="12"/>
        <v/>
      </c>
      <c r="O84" s="50">
        <f t="shared" si="13"/>
        <v>0</v>
      </c>
      <c r="P84" s="41"/>
      <c r="Q84" s="50" t="str">
        <f>IFERROR(INDEX(事業別PL!$C$8:$U$100,MATCH($C84,事業別PL!$B$8:$B$100,0),MATCH(Q$58,事業別PL!$C$7:$AE$7,0)),"")</f>
        <v/>
      </c>
      <c r="T84" s="32" t="str">
        <f t="shared" si="15"/>
        <v>非表示</v>
      </c>
    </row>
    <row r="85" spans="2:20" ht="15" hidden="1" thickBot="1">
      <c r="C85" s="91" t="str">
        <f t="shared" si="16"/>
        <v>仮科目４</v>
      </c>
      <c r="D85" s="280" t="str">
        <f t="shared" si="9"/>
        <v/>
      </c>
      <c r="E85" s="280" t="str">
        <f t="shared" si="10"/>
        <v/>
      </c>
      <c r="F85" s="280" t="str">
        <f t="shared" si="14"/>
        <v/>
      </c>
      <c r="G85" s="280" t="str">
        <f t="shared" si="10"/>
        <v/>
      </c>
      <c r="H85" s="280" t="str">
        <f t="shared" si="10"/>
        <v/>
      </c>
      <c r="I85" s="280" t="str">
        <f t="shared" si="10"/>
        <v/>
      </c>
      <c r="J85" s="280" t="str">
        <f t="shared" si="10"/>
        <v/>
      </c>
      <c r="K85" s="280" t="str">
        <f t="shared" si="10"/>
        <v/>
      </c>
      <c r="L85" s="280" t="str">
        <f t="shared" si="10"/>
        <v/>
      </c>
      <c r="M85" s="280" t="str">
        <f t="shared" si="10"/>
        <v/>
      </c>
      <c r="N85" s="280" t="str">
        <f t="shared" si="12"/>
        <v/>
      </c>
      <c r="O85" s="50">
        <f t="shared" si="13"/>
        <v>0</v>
      </c>
      <c r="P85" s="41"/>
      <c r="Q85" s="50" t="str">
        <f>IFERROR(INDEX(事業別PL!$C$8:$U$100,MATCH($C85,事業別PL!$B$8:$B$100,0),MATCH(Q$58,事業別PL!$C$7:$AE$7,0)),"")</f>
        <v/>
      </c>
      <c r="T85" s="32" t="str">
        <f t="shared" si="15"/>
        <v>非表示</v>
      </c>
    </row>
    <row r="86" spans="2:20" ht="15" hidden="1" thickBot="1">
      <c r="C86" s="91" t="str">
        <f t="shared" si="16"/>
        <v>仮科目５</v>
      </c>
      <c r="D86" s="280" t="str">
        <f t="shared" si="9"/>
        <v/>
      </c>
      <c r="E86" s="280" t="str">
        <f t="shared" si="10"/>
        <v/>
      </c>
      <c r="F86" s="280" t="str">
        <f t="shared" si="14"/>
        <v/>
      </c>
      <c r="G86" s="280" t="str">
        <f t="shared" si="10"/>
        <v/>
      </c>
      <c r="H86" s="280" t="str">
        <f t="shared" si="10"/>
        <v/>
      </c>
      <c r="I86" s="280" t="str">
        <f t="shared" si="10"/>
        <v/>
      </c>
      <c r="J86" s="280" t="str">
        <f t="shared" si="10"/>
        <v/>
      </c>
      <c r="K86" s="280" t="str">
        <f t="shared" si="10"/>
        <v/>
      </c>
      <c r="L86" s="280" t="str">
        <f t="shared" si="10"/>
        <v/>
      </c>
      <c r="M86" s="280" t="str">
        <f t="shared" si="10"/>
        <v/>
      </c>
      <c r="N86" s="280" t="str">
        <f t="shared" si="12"/>
        <v/>
      </c>
      <c r="O86" s="50">
        <f t="shared" si="13"/>
        <v>0</v>
      </c>
      <c r="P86" s="41"/>
      <c r="Q86" s="50" t="str">
        <f>IFERROR(INDEX(事業別PL!$C$8:$U$100,MATCH($C86,事業別PL!$B$8:$B$100,0),MATCH(Q$58,事業別PL!$C$7:$AE$7,0)),"")</f>
        <v/>
      </c>
      <c r="T86" s="32" t="str">
        <f t="shared" si="15"/>
        <v>非表示</v>
      </c>
    </row>
    <row r="87" spans="2:20" ht="15" hidden="1" thickBot="1">
      <c r="C87" s="279" t="str">
        <f t="shared" si="16"/>
        <v>仮科目６</v>
      </c>
      <c r="D87" s="292" t="str">
        <f t="shared" si="9"/>
        <v/>
      </c>
      <c r="E87" s="292" t="str">
        <f t="shared" si="10"/>
        <v/>
      </c>
      <c r="F87" s="292" t="str">
        <f t="shared" si="14"/>
        <v/>
      </c>
      <c r="G87" s="292" t="str">
        <f t="shared" si="10"/>
        <v/>
      </c>
      <c r="H87" s="292" t="str">
        <f t="shared" si="10"/>
        <v/>
      </c>
      <c r="I87" s="292" t="str">
        <f t="shared" si="10"/>
        <v/>
      </c>
      <c r="J87" s="292" t="str">
        <f t="shared" si="10"/>
        <v/>
      </c>
      <c r="K87" s="292" t="str">
        <f t="shared" si="10"/>
        <v/>
      </c>
      <c r="L87" s="292" t="str">
        <f t="shared" si="10"/>
        <v/>
      </c>
      <c r="M87" s="292" t="str">
        <f t="shared" si="10"/>
        <v/>
      </c>
      <c r="N87" s="292" t="str">
        <f t="shared" si="12"/>
        <v/>
      </c>
      <c r="O87" s="291">
        <f t="shared" si="13"/>
        <v>0</v>
      </c>
      <c r="P87" s="41"/>
      <c r="Q87" s="50" t="str">
        <f>IFERROR(INDEX(事業別PL!$C$8:$U$100,MATCH($C87,事業別PL!$B$8:$B$100,0),MATCH(Q$58,事業別PL!$C$7:$AE$7,0)),"")</f>
        <v/>
      </c>
      <c r="T87" s="32" t="str">
        <f t="shared" si="15"/>
        <v>非表示</v>
      </c>
    </row>
    <row r="88" spans="2:20" ht="14.25">
      <c r="B88" s="293"/>
      <c r="C88" s="282" t="str">
        <f t="shared" ref="C88:C110" si="17">C31</f>
        <v>給与賞与手当</v>
      </c>
      <c r="D88" s="283">
        <f>'２．人件費配賦'!D36</f>
        <v>920228</v>
      </c>
      <c r="E88" s="283">
        <f>'２．人件費配賦'!E36</f>
        <v>300363</v>
      </c>
      <c r="F88" s="283">
        <f>'２．人件費配賦'!F36</f>
        <v>1786017</v>
      </c>
      <c r="G88" s="283">
        <f>'２．人件費配賦'!G36</f>
        <v>1072427</v>
      </c>
      <c r="H88" s="283">
        <f>'２．人件費配賦'!H36</f>
        <v>2555692</v>
      </c>
      <c r="I88" s="283">
        <f>'２．人件費配賦'!I36</f>
        <v>0</v>
      </c>
      <c r="J88" s="283">
        <f>'２．人件費配賦'!J36</f>
        <v>638745</v>
      </c>
      <c r="K88" s="283">
        <f>'２．人件費配賦'!K36</f>
        <v>1502708</v>
      </c>
      <c r="L88" s="283">
        <f>'２．人件費配賦'!L36</f>
        <v>3825099</v>
      </c>
      <c r="M88" s="283">
        <f>'２．人件費配賦'!M36</f>
        <v>0</v>
      </c>
      <c r="N88" s="284">
        <f t="shared" ref="N88:N91" si="18">Q88-SUM(D88:M88)</f>
        <v>3300851</v>
      </c>
      <c r="O88" s="285">
        <f>'２．人件費配賦'!O36</f>
        <v>15902130</v>
      </c>
      <c r="Q88" s="50">
        <f>IFERROR(INDEX(事業別PL!$C$8:$U$100,MATCH($C88,事業別PL!$B$8:$B$100,0),MATCH(Q$58,事業別PL!$C$7:$AE$7,0)),"")</f>
        <v>15902130</v>
      </c>
      <c r="T88" s="32" t="str">
        <f t="shared" si="15"/>
        <v>表示</v>
      </c>
    </row>
    <row r="89" spans="2:20" ht="14.25">
      <c r="B89" s="294"/>
      <c r="C89" s="286" t="str">
        <f t="shared" si="17"/>
        <v>退職給付費用</v>
      </c>
      <c r="D89" s="277">
        <f>'２．人件費配賦'!D66</f>
        <v>42100</v>
      </c>
      <c r="E89" s="277">
        <f>'２．人件費配賦'!E66</f>
        <v>21050</v>
      </c>
      <c r="F89" s="277">
        <f>'２．人件費配賦'!F66</f>
        <v>66380</v>
      </c>
      <c r="G89" s="277">
        <f>'２．人件費配賦'!G66</f>
        <v>43000</v>
      </c>
      <c r="H89" s="277">
        <f>'２．人件費配賦'!H66</f>
        <v>128550</v>
      </c>
      <c r="I89" s="277">
        <f>'２．人件費配賦'!I66</f>
        <v>0</v>
      </c>
      <c r="J89" s="277">
        <f>'２．人件費配賦'!J66</f>
        <v>0</v>
      </c>
      <c r="K89" s="277">
        <f>'２．人件費配賦'!K66</f>
        <v>0</v>
      </c>
      <c r="L89" s="277">
        <f>'２．人件費配賦'!L66</f>
        <v>155770</v>
      </c>
      <c r="M89" s="277">
        <f>'２．人件費配賦'!M66</f>
        <v>0</v>
      </c>
      <c r="N89" s="278">
        <f t="shared" si="18"/>
        <v>179150</v>
      </c>
      <c r="O89" s="287">
        <f>'２．人件費配賦'!O66</f>
        <v>636000</v>
      </c>
      <c r="Q89" s="50">
        <f>IFERROR(INDEX(事業別PL!$C$8:$U$100,MATCH($C89,事業別PL!$B$8:$B$100,0),MATCH(Q$58,事業別PL!$C$7:$AE$7,0)),"")</f>
        <v>636000</v>
      </c>
      <c r="T89" s="32" t="str">
        <f t="shared" si="15"/>
        <v>表示</v>
      </c>
    </row>
    <row r="90" spans="2:20" ht="14.25">
      <c r="B90" s="294"/>
      <c r="C90" s="286" t="str">
        <f t="shared" si="17"/>
        <v>社会保険・福利厚生費</v>
      </c>
      <c r="D90" s="277">
        <f>'２．人件費配賦'!D48</f>
        <v>166476</v>
      </c>
      <c r="E90" s="277">
        <f>'２．人件費配賦'!E48</f>
        <v>52550</v>
      </c>
      <c r="F90" s="277">
        <f>'２．人件費配賦'!F48</f>
        <v>337495</v>
      </c>
      <c r="G90" s="277">
        <f>'２．人件費配賦'!G48</f>
        <v>215993</v>
      </c>
      <c r="H90" s="277">
        <f>'２．人件費配賦'!H48</f>
        <v>495062</v>
      </c>
      <c r="I90" s="277">
        <f>'２．人件費配賦'!I48</f>
        <v>1271</v>
      </c>
      <c r="J90" s="277">
        <f>'２．人件費配賦'!J48</f>
        <v>110796</v>
      </c>
      <c r="K90" s="277">
        <f>'２．人件費配賦'!K48</f>
        <v>264631</v>
      </c>
      <c r="L90" s="277">
        <f>'２．人件費配賦'!L48</f>
        <v>674288</v>
      </c>
      <c r="M90" s="277">
        <f>'２．人件費配賦'!M48</f>
        <v>0</v>
      </c>
      <c r="N90" s="278">
        <f t="shared" si="18"/>
        <v>604851</v>
      </c>
      <c r="O90" s="287">
        <f>'２．人件費配賦'!O48</f>
        <v>2923413</v>
      </c>
      <c r="Q90" s="50">
        <f>IFERROR(INDEX(事業別PL!$C$8:$U$100,MATCH($C90,事業別PL!$B$8:$B$100,0),MATCH(Q$58,事業別PL!$C$7:$AE$7,0)),"")</f>
        <v>2923413</v>
      </c>
      <c r="T90" s="32" t="str">
        <f t="shared" si="15"/>
        <v>表示</v>
      </c>
    </row>
    <row r="91" spans="2:20" ht="15" thickBot="1">
      <c r="B91" s="295"/>
      <c r="C91" s="288" t="str">
        <f t="shared" si="17"/>
        <v>旅費交通費</v>
      </c>
      <c r="D91" s="296">
        <f>'２．人件費配賦'!D60</f>
        <v>54836</v>
      </c>
      <c r="E91" s="296">
        <f>'２．人件費配賦'!E60</f>
        <v>8086</v>
      </c>
      <c r="F91" s="296">
        <f>'２．人件費配賦'!F60</f>
        <v>127692</v>
      </c>
      <c r="G91" s="296">
        <f>'２．人件費配賦'!G60</f>
        <v>55483</v>
      </c>
      <c r="H91" s="296">
        <f>'２．人件費配賦'!H60</f>
        <v>132028</v>
      </c>
      <c r="I91" s="296">
        <f>'２．人件費配賦'!I60</f>
        <v>0</v>
      </c>
      <c r="J91" s="296">
        <f>'２．人件費配賦'!J60</f>
        <v>23572</v>
      </c>
      <c r="K91" s="296">
        <f>'２．人件費配賦'!K60</f>
        <v>191306</v>
      </c>
      <c r="L91" s="296">
        <f>'２．人件費配賦'!L60</f>
        <v>122229</v>
      </c>
      <c r="M91" s="296">
        <f>'２．人件費配賦'!M60</f>
        <v>0</v>
      </c>
      <c r="N91" s="289">
        <f t="shared" si="18"/>
        <v>132745</v>
      </c>
      <c r="O91" s="290">
        <f>'２．人件費配賦'!O60</f>
        <v>847977</v>
      </c>
      <c r="Q91" s="50">
        <f>IFERROR(INDEX(事業別PL!$C$8:$U$100,MATCH($C91,事業別PL!$B$8:$B$100,0),MATCH(Q$58,事業別PL!$C$7:$AE$7,0)),"")</f>
        <v>847977</v>
      </c>
      <c r="T91" s="32" t="str">
        <f t="shared" si="15"/>
        <v>表示</v>
      </c>
    </row>
    <row r="92" spans="2:20" ht="14.25">
      <c r="C92" s="260" t="str">
        <f t="shared" si="17"/>
        <v>通信費</v>
      </c>
      <c r="D92" s="280">
        <f t="shared" ref="D92:M108" si="19">IFERROR(ROUND($Q92*D$59,0),"")</f>
        <v>12713</v>
      </c>
      <c r="E92" s="280">
        <f t="shared" si="19"/>
        <v>2543</v>
      </c>
      <c r="F92" s="280">
        <f t="shared" si="19"/>
        <v>27969</v>
      </c>
      <c r="G92" s="280">
        <f t="shared" si="19"/>
        <v>17799</v>
      </c>
      <c r="H92" s="280">
        <f t="shared" si="19"/>
        <v>35597</v>
      </c>
      <c r="I92" s="280">
        <f t="shared" si="19"/>
        <v>2543</v>
      </c>
      <c r="J92" s="280">
        <f t="shared" si="19"/>
        <v>15256</v>
      </c>
      <c r="K92" s="280">
        <f t="shared" si="19"/>
        <v>27969</v>
      </c>
      <c r="L92" s="280">
        <f t="shared" si="19"/>
        <v>58481</v>
      </c>
      <c r="M92" s="280">
        <f t="shared" si="19"/>
        <v>0</v>
      </c>
      <c r="N92" s="280">
        <f t="shared" ref="N92" si="20">IFERROR(Q92-SUM(D92:M92),"")</f>
        <v>53396</v>
      </c>
      <c r="O92" s="281">
        <f t="shared" ref="O92" si="21">SUM(D92:N92)</f>
        <v>254266</v>
      </c>
      <c r="Q92" s="50">
        <f>IFERROR(INDEX(事業別PL!$C$8:$U$100,MATCH($C92,事業別PL!$B$8:$B$100,0),MATCH(Q$58,事業別PL!$C$7:$AE$7,0)),"")</f>
        <v>254266</v>
      </c>
      <c r="T92" s="32" t="str">
        <f t="shared" si="15"/>
        <v>表示</v>
      </c>
    </row>
    <row r="93" spans="2:20" ht="14.25">
      <c r="C93" s="260" t="str">
        <f t="shared" si="17"/>
        <v>支払手数料</v>
      </c>
      <c r="D93" s="280">
        <f t="shared" si="19"/>
        <v>7711</v>
      </c>
      <c r="E93" s="280">
        <f t="shared" si="19"/>
        <v>1542</v>
      </c>
      <c r="F93" s="280">
        <f t="shared" si="19"/>
        <v>16965</v>
      </c>
      <c r="G93" s="280">
        <f t="shared" si="19"/>
        <v>10796</v>
      </c>
      <c r="H93" s="280">
        <f t="shared" si="19"/>
        <v>21591</v>
      </c>
      <c r="I93" s="280">
        <f t="shared" si="19"/>
        <v>1542</v>
      </c>
      <c r="J93" s="280">
        <f t="shared" si="19"/>
        <v>9253</v>
      </c>
      <c r="K93" s="280">
        <f t="shared" si="19"/>
        <v>16965</v>
      </c>
      <c r="L93" s="280">
        <f t="shared" si="19"/>
        <v>35472</v>
      </c>
      <c r="M93" s="280">
        <f t="shared" si="19"/>
        <v>0</v>
      </c>
      <c r="N93" s="280">
        <f t="shared" ref="N93:N99" si="22">IFERROR(Q93-SUM(D93:M93),"")</f>
        <v>32387</v>
      </c>
      <c r="O93" s="281">
        <f t="shared" ref="O93:O103" si="23">SUM(D93:N93)</f>
        <v>154224</v>
      </c>
      <c r="Q93" s="50">
        <f>IFERROR(INDEX(事業別PL!$C$8:$U$100,MATCH($C93,事業別PL!$B$8:$B$100,0),MATCH(Q$58,事業別PL!$C$7:$AE$7,0)),"")</f>
        <v>154224</v>
      </c>
      <c r="T93" s="32" t="str">
        <f t="shared" si="15"/>
        <v>表示</v>
      </c>
    </row>
    <row r="94" spans="2:20" ht="14.25">
      <c r="C94" s="91" t="str">
        <f t="shared" si="17"/>
        <v>ホームページ更新費</v>
      </c>
      <c r="D94" s="280">
        <f t="shared" si="19"/>
        <v>24759</v>
      </c>
      <c r="E94" s="280">
        <f t="shared" si="19"/>
        <v>4952</v>
      </c>
      <c r="F94" s="280">
        <f t="shared" si="19"/>
        <v>54470</v>
      </c>
      <c r="G94" s="280">
        <f t="shared" si="19"/>
        <v>34663</v>
      </c>
      <c r="H94" s="280">
        <f t="shared" si="19"/>
        <v>69325</v>
      </c>
      <c r="I94" s="280">
        <f t="shared" si="19"/>
        <v>4952</v>
      </c>
      <c r="J94" s="280">
        <f t="shared" si="19"/>
        <v>29711</v>
      </c>
      <c r="K94" s="280">
        <f t="shared" si="19"/>
        <v>54470</v>
      </c>
      <c r="L94" s="280">
        <f t="shared" si="19"/>
        <v>113891</v>
      </c>
      <c r="M94" s="280">
        <f t="shared" si="19"/>
        <v>0</v>
      </c>
      <c r="N94" s="280">
        <f t="shared" si="22"/>
        <v>103987</v>
      </c>
      <c r="O94" s="50">
        <f t="shared" si="23"/>
        <v>495180</v>
      </c>
      <c r="Q94" s="50">
        <f>IFERROR(INDEX(事業別PL!$C$8:$U$100,MATCH($C94,事業別PL!$B$8:$B$100,0),MATCH(Q$58,事業別PL!$C$7:$AE$7,0)),"")</f>
        <v>495180</v>
      </c>
      <c r="T94" s="32" t="str">
        <f t="shared" si="15"/>
        <v>表示</v>
      </c>
    </row>
    <row r="95" spans="2:20" ht="14.25">
      <c r="C95" s="91" t="str">
        <f t="shared" si="17"/>
        <v>事務用消耗品費</v>
      </c>
      <c r="D95" s="280">
        <f t="shared" si="19"/>
        <v>10836</v>
      </c>
      <c r="E95" s="280">
        <f t="shared" si="19"/>
        <v>2167</v>
      </c>
      <c r="F95" s="280">
        <f t="shared" si="19"/>
        <v>23840</v>
      </c>
      <c r="G95" s="280">
        <f t="shared" si="19"/>
        <v>15171</v>
      </c>
      <c r="H95" s="280">
        <f t="shared" si="19"/>
        <v>30341</v>
      </c>
      <c r="I95" s="280">
        <f t="shared" si="19"/>
        <v>2167</v>
      </c>
      <c r="J95" s="280">
        <f t="shared" si="19"/>
        <v>13003</v>
      </c>
      <c r="K95" s="280">
        <f t="shared" si="19"/>
        <v>23840</v>
      </c>
      <c r="L95" s="280">
        <f t="shared" si="19"/>
        <v>49847</v>
      </c>
      <c r="M95" s="280">
        <f t="shared" si="19"/>
        <v>0</v>
      </c>
      <c r="N95" s="280">
        <f t="shared" si="22"/>
        <v>45512</v>
      </c>
      <c r="O95" s="50">
        <f t="shared" si="23"/>
        <v>216724</v>
      </c>
      <c r="Q95" s="50">
        <f>IFERROR(INDEX(事業別PL!$C$8:$U$100,MATCH($C95,事業別PL!$B$8:$B$100,0),MATCH(Q$58,事業別PL!$C$7:$AE$7,0)),"")</f>
        <v>216724</v>
      </c>
      <c r="T95" s="32" t="str">
        <f t="shared" si="15"/>
        <v>表示</v>
      </c>
    </row>
    <row r="96" spans="2:20" ht="14.25">
      <c r="C96" s="91" t="str">
        <f t="shared" si="17"/>
        <v>印刷製本費</v>
      </c>
      <c r="D96" s="280">
        <f t="shared" si="19"/>
        <v>35226</v>
      </c>
      <c r="E96" s="280">
        <f t="shared" si="19"/>
        <v>7045</v>
      </c>
      <c r="F96" s="280">
        <f t="shared" si="19"/>
        <v>77496</v>
      </c>
      <c r="G96" s="280">
        <f t="shared" si="19"/>
        <v>49316</v>
      </c>
      <c r="H96" s="280">
        <f t="shared" si="19"/>
        <v>98631</v>
      </c>
      <c r="I96" s="280">
        <f t="shared" si="19"/>
        <v>7045</v>
      </c>
      <c r="J96" s="280">
        <f t="shared" si="19"/>
        <v>42271</v>
      </c>
      <c r="K96" s="280">
        <f t="shared" si="19"/>
        <v>77496</v>
      </c>
      <c r="L96" s="280">
        <f t="shared" si="19"/>
        <v>162037</v>
      </c>
      <c r="M96" s="280">
        <f t="shared" si="19"/>
        <v>0</v>
      </c>
      <c r="N96" s="280">
        <f t="shared" si="22"/>
        <v>147947</v>
      </c>
      <c r="O96" s="50">
        <f t="shared" si="23"/>
        <v>704510</v>
      </c>
      <c r="Q96" s="50">
        <f>IFERROR(INDEX(事業別PL!$C$8:$U$100,MATCH($C96,事業別PL!$B$8:$B$100,0),MATCH(Q$58,事業別PL!$C$7:$AE$7,0)),"")</f>
        <v>704510</v>
      </c>
      <c r="T96" s="32" t="str">
        <f t="shared" si="15"/>
        <v>表示</v>
      </c>
    </row>
    <row r="97" spans="3:20" ht="14.25">
      <c r="C97" s="91" t="str">
        <f t="shared" si="17"/>
        <v>事務局借室料</v>
      </c>
      <c r="D97" s="280">
        <f t="shared" si="19"/>
        <v>216553</v>
      </c>
      <c r="E97" s="280">
        <f t="shared" si="19"/>
        <v>43311</v>
      </c>
      <c r="F97" s="280">
        <f t="shared" si="19"/>
        <v>476416</v>
      </c>
      <c r="G97" s="280">
        <f t="shared" si="19"/>
        <v>303174</v>
      </c>
      <c r="H97" s="280">
        <f t="shared" si="19"/>
        <v>606348</v>
      </c>
      <c r="I97" s="280">
        <f t="shared" si="19"/>
        <v>43311</v>
      </c>
      <c r="J97" s="280">
        <f t="shared" si="19"/>
        <v>259863</v>
      </c>
      <c r="K97" s="280">
        <f t="shared" si="19"/>
        <v>476416</v>
      </c>
      <c r="L97" s="280">
        <f t="shared" si="19"/>
        <v>996143</v>
      </c>
      <c r="M97" s="280">
        <f t="shared" si="19"/>
        <v>0</v>
      </c>
      <c r="N97" s="280">
        <f t="shared" si="22"/>
        <v>909523</v>
      </c>
      <c r="O97" s="50">
        <f t="shared" si="23"/>
        <v>4331058</v>
      </c>
      <c r="Q97" s="50">
        <f>IFERROR(INDEX(事業別PL!$C$8:$U$100,MATCH($C97,事業別PL!$B$8:$B$100,0),MATCH(Q$58,事業別PL!$C$7:$AE$7,0)),"")</f>
        <v>4331058</v>
      </c>
      <c r="T97" s="32" t="str">
        <f t="shared" si="15"/>
        <v>表示</v>
      </c>
    </row>
    <row r="98" spans="3:20" s="92" customFormat="1" ht="14.25">
      <c r="C98" s="91" t="str">
        <f t="shared" si="17"/>
        <v>借室附帯費</v>
      </c>
      <c r="D98" s="280">
        <f t="shared" si="19"/>
        <v>12072</v>
      </c>
      <c r="E98" s="280">
        <f t="shared" si="19"/>
        <v>2414</v>
      </c>
      <c r="F98" s="280">
        <f t="shared" si="19"/>
        <v>26558</v>
      </c>
      <c r="G98" s="280">
        <f t="shared" si="19"/>
        <v>16901</v>
      </c>
      <c r="H98" s="280">
        <f t="shared" si="19"/>
        <v>33802</v>
      </c>
      <c r="I98" s="280">
        <f t="shared" si="19"/>
        <v>2414</v>
      </c>
      <c r="J98" s="280">
        <f t="shared" si="19"/>
        <v>14486</v>
      </c>
      <c r="K98" s="280">
        <f t="shared" si="19"/>
        <v>26558</v>
      </c>
      <c r="L98" s="280">
        <f t="shared" si="19"/>
        <v>55531</v>
      </c>
      <c r="M98" s="280">
        <f t="shared" si="19"/>
        <v>0</v>
      </c>
      <c r="N98" s="280">
        <f t="shared" si="22"/>
        <v>50704</v>
      </c>
      <c r="O98" s="50">
        <f t="shared" si="23"/>
        <v>241440</v>
      </c>
      <c r="Q98" s="50">
        <f>IFERROR(INDEX(事業別PL!$C$8:$U$100,MATCH($C98,事業別PL!$B$8:$B$100,0),MATCH(Q$58,事業別PL!$C$7:$AE$7,0)),"")</f>
        <v>241440</v>
      </c>
      <c r="T98" s="32" t="str">
        <f t="shared" si="15"/>
        <v>表示</v>
      </c>
    </row>
    <row r="99" spans="3:20" ht="14.25" hidden="1">
      <c r="C99" s="279" t="str">
        <f t="shared" si="17"/>
        <v>賃借料</v>
      </c>
      <c r="D99" s="280">
        <f t="shared" si="19"/>
        <v>0</v>
      </c>
      <c r="E99" s="280">
        <f t="shared" si="19"/>
        <v>0</v>
      </c>
      <c r="F99" s="280">
        <f t="shared" si="19"/>
        <v>0</v>
      </c>
      <c r="G99" s="280">
        <f t="shared" si="19"/>
        <v>0</v>
      </c>
      <c r="H99" s="280">
        <f t="shared" si="19"/>
        <v>0</v>
      </c>
      <c r="I99" s="280">
        <f t="shared" si="19"/>
        <v>0</v>
      </c>
      <c r="J99" s="280">
        <f t="shared" si="19"/>
        <v>0</v>
      </c>
      <c r="K99" s="280">
        <f t="shared" si="19"/>
        <v>0</v>
      </c>
      <c r="L99" s="280">
        <f t="shared" si="19"/>
        <v>0</v>
      </c>
      <c r="M99" s="280">
        <f t="shared" si="19"/>
        <v>0</v>
      </c>
      <c r="N99" s="280">
        <f t="shared" si="22"/>
        <v>0</v>
      </c>
      <c r="O99" s="291">
        <f t="shared" si="23"/>
        <v>0</v>
      </c>
      <c r="Q99" s="50">
        <f>IFERROR(INDEX(事業別PL!$C$8:$U$100,MATCH($C99,事業別PL!$B$8:$B$100,0),MATCH(Q$58,事業別PL!$C$7:$AE$7,0)),"")</f>
        <v>0</v>
      </c>
      <c r="T99" s="32" t="str">
        <f t="shared" si="15"/>
        <v>非表示</v>
      </c>
    </row>
    <row r="100" spans="3:20" ht="14.25">
      <c r="C100" s="91" t="str">
        <f t="shared" si="17"/>
        <v>減価償却費</v>
      </c>
      <c r="D100" s="280">
        <f>IFERROR(ROUND($Q100*D$59,0),"")</f>
        <v>65926</v>
      </c>
      <c r="E100" s="280">
        <f t="shared" si="19"/>
        <v>13185</v>
      </c>
      <c r="F100" s="280">
        <f t="shared" si="19"/>
        <v>145037</v>
      </c>
      <c r="G100" s="280">
        <f t="shared" si="19"/>
        <v>92297</v>
      </c>
      <c r="H100" s="280">
        <f t="shared" si="19"/>
        <v>184593</v>
      </c>
      <c r="I100" s="280">
        <f t="shared" si="19"/>
        <v>13185</v>
      </c>
      <c r="J100" s="280">
        <f t="shared" si="19"/>
        <v>79111</v>
      </c>
      <c r="K100" s="280">
        <f t="shared" si="19"/>
        <v>145037</v>
      </c>
      <c r="L100" s="280">
        <f t="shared" si="19"/>
        <v>303260</v>
      </c>
      <c r="M100" s="280">
        <f t="shared" si="19"/>
        <v>0</v>
      </c>
      <c r="N100" s="280">
        <f t="shared" ref="N100" si="24">IFERROR(Q100-SUM(D100:M100),"")</f>
        <v>276891</v>
      </c>
      <c r="O100" s="50">
        <f t="shared" ref="O100" si="25">SUM(D100:N100)</f>
        <v>1318522</v>
      </c>
      <c r="Q100" s="50">
        <f>IFERROR(INDEX(事業別PL!$C$8:$U$100,MATCH($C100,事業別PL!$B$8:$B$100,0),MATCH(Q$58,事業別PL!$C$7:$AE$7,0)),"")</f>
        <v>1318522</v>
      </c>
      <c r="R100" s="84" t="str">
        <f>IF(Q100-'5．固定資産・退職引当'!I36=0,"OK","固定資産シートと不一致")</f>
        <v>OK</v>
      </c>
      <c r="T100" s="32" t="str">
        <f t="shared" si="15"/>
        <v>表示</v>
      </c>
    </row>
    <row r="101" spans="3:20" ht="14.25">
      <c r="C101" s="260" t="str">
        <f t="shared" si="17"/>
        <v>事務用機械借用料</v>
      </c>
      <c r="D101" s="280">
        <f t="shared" si="19"/>
        <v>46281</v>
      </c>
      <c r="E101" s="280">
        <f t="shared" si="19"/>
        <v>9256</v>
      </c>
      <c r="F101" s="280">
        <f t="shared" si="19"/>
        <v>101818</v>
      </c>
      <c r="G101" s="280">
        <f t="shared" si="19"/>
        <v>64793</v>
      </c>
      <c r="H101" s="280">
        <f t="shared" si="19"/>
        <v>129587</v>
      </c>
      <c r="I101" s="280">
        <f t="shared" si="19"/>
        <v>9256</v>
      </c>
      <c r="J101" s="280">
        <f t="shared" si="19"/>
        <v>55537</v>
      </c>
      <c r="K101" s="280">
        <f t="shared" si="19"/>
        <v>101818</v>
      </c>
      <c r="L101" s="280">
        <f t="shared" si="19"/>
        <v>212893</v>
      </c>
      <c r="M101" s="280">
        <f t="shared" si="19"/>
        <v>0</v>
      </c>
      <c r="N101" s="280">
        <f t="shared" ref="N101:N103" si="26">IFERROR(Q101-SUM(D101:M101),"")</f>
        <v>194382</v>
      </c>
      <c r="O101" s="50">
        <f>SUM(D101:N101)</f>
        <v>925621</v>
      </c>
      <c r="Q101" s="50">
        <f>IFERROR(INDEX(事業別PL!$C$8:$U$100,MATCH($C101,事業別PL!$B$8:$B$100,0),MATCH(Q$58,事業別PL!$C$7:$AE$7,0)),"")</f>
        <v>925621</v>
      </c>
      <c r="T101" s="32" t="str">
        <f t="shared" si="15"/>
        <v>表示</v>
      </c>
    </row>
    <row r="102" spans="3:20" ht="14.25">
      <c r="C102" s="91" t="str">
        <f t="shared" si="17"/>
        <v>什器備品費</v>
      </c>
      <c r="D102" s="280">
        <f t="shared" si="19"/>
        <v>3773</v>
      </c>
      <c r="E102" s="280">
        <f t="shared" si="19"/>
        <v>755</v>
      </c>
      <c r="F102" s="280">
        <f t="shared" si="19"/>
        <v>8300</v>
      </c>
      <c r="G102" s="280">
        <f t="shared" si="19"/>
        <v>5282</v>
      </c>
      <c r="H102" s="280">
        <f t="shared" si="19"/>
        <v>10563</v>
      </c>
      <c r="I102" s="280">
        <f t="shared" si="19"/>
        <v>755</v>
      </c>
      <c r="J102" s="280">
        <f t="shared" si="19"/>
        <v>4527</v>
      </c>
      <c r="K102" s="280">
        <f t="shared" si="19"/>
        <v>8300</v>
      </c>
      <c r="L102" s="280">
        <f t="shared" si="19"/>
        <v>17354</v>
      </c>
      <c r="M102" s="280">
        <f t="shared" si="19"/>
        <v>0</v>
      </c>
      <c r="N102" s="280">
        <f t="shared" si="26"/>
        <v>15843</v>
      </c>
      <c r="O102" s="50">
        <f>SUM(D102:N102)</f>
        <v>75452</v>
      </c>
      <c r="Q102" s="50">
        <f>IFERROR(INDEX(事業別PL!$C$8:$U$100,MATCH($C102,事業別PL!$B$8:$B$100,0),MATCH(Q$58,事業別PL!$C$7:$AE$7,0)),"")</f>
        <v>75452</v>
      </c>
      <c r="T102" s="32" t="str">
        <f t="shared" si="15"/>
        <v>表示</v>
      </c>
    </row>
    <row r="103" spans="3:20" ht="14.25" hidden="1">
      <c r="C103" s="91" t="str">
        <f t="shared" si="17"/>
        <v>図書資料費</v>
      </c>
      <c r="D103" s="280">
        <f t="shared" si="19"/>
        <v>0</v>
      </c>
      <c r="E103" s="280">
        <f t="shared" si="19"/>
        <v>0</v>
      </c>
      <c r="F103" s="280">
        <f t="shared" si="19"/>
        <v>0</v>
      </c>
      <c r="G103" s="280">
        <f t="shared" si="19"/>
        <v>0</v>
      </c>
      <c r="H103" s="280">
        <f t="shared" si="19"/>
        <v>0</v>
      </c>
      <c r="I103" s="280">
        <f t="shared" si="19"/>
        <v>0</v>
      </c>
      <c r="J103" s="280">
        <f t="shared" si="19"/>
        <v>0</v>
      </c>
      <c r="K103" s="280">
        <f t="shared" si="19"/>
        <v>0</v>
      </c>
      <c r="L103" s="280">
        <f t="shared" si="19"/>
        <v>0</v>
      </c>
      <c r="M103" s="280">
        <f t="shared" si="19"/>
        <v>0</v>
      </c>
      <c r="N103" s="280">
        <f t="shared" si="26"/>
        <v>0</v>
      </c>
      <c r="O103" s="291">
        <f t="shared" si="23"/>
        <v>0</v>
      </c>
      <c r="Q103" s="50">
        <f>IFERROR(INDEX(事業別PL!$C$8:$U$100,MATCH($C103,事業別PL!$B$8:$B$100,0),MATCH(Q$58,事業別PL!$C$7:$AE$7,0)),"")</f>
        <v>0</v>
      </c>
      <c r="T103" s="32" t="str">
        <f t="shared" si="15"/>
        <v>非表示</v>
      </c>
    </row>
    <row r="104" spans="3:20" ht="14.25">
      <c r="C104" s="91" t="str">
        <f t="shared" si="17"/>
        <v>租税公課</v>
      </c>
      <c r="D104" s="280">
        <f>IFERROR(ROUND($Q104*D$60,0),"")</f>
        <v>0</v>
      </c>
      <c r="E104" s="280">
        <f t="shared" ref="E104:M104" si="27">IFERROR(ROUND($Q104*E$60,0),"")</f>
        <v>0</v>
      </c>
      <c r="F104" s="280">
        <f t="shared" si="27"/>
        <v>56861</v>
      </c>
      <c r="G104" s="280">
        <f t="shared" si="27"/>
        <v>0</v>
      </c>
      <c r="H104" s="280">
        <f t="shared" si="27"/>
        <v>16246</v>
      </c>
      <c r="I104" s="280">
        <f t="shared" si="27"/>
        <v>40615</v>
      </c>
      <c r="J104" s="280">
        <f t="shared" si="27"/>
        <v>16246</v>
      </c>
      <c r="K104" s="280">
        <f t="shared" si="27"/>
        <v>0</v>
      </c>
      <c r="L104" s="280">
        <f t="shared" si="27"/>
        <v>625471</v>
      </c>
      <c r="M104" s="280">
        <f t="shared" si="27"/>
        <v>0</v>
      </c>
      <c r="N104" s="280">
        <f t="shared" ref="N104" si="28">IFERROR(Q104-SUM(D104:M104),"")</f>
        <v>56861</v>
      </c>
      <c r="O104" s="50">
        <f t="shared" ref="O104" si="29">SUM(D104:N104)</f>
        <v>812300</v>
      </c>
      <c r="Q104" s="50">
        <f>IFERROR(INDEX(事業別PL!$C$8:$U$100,MATCH($C104,事業別PL!$B$8:$B$100,0),MATCH(Q$58,事業別PL!$C$7:$AE$7,0)),"")</f>
        <v>812300</v>
      </c>
      <c r="R104" s="84" t="str">
        <f>IF(Q104-消費税額!D32=0,"OK","消費税額と不一致")</f>
        <v>OK</v>
      </c>
      <c r="T104" s="32" t="str">
        <f t="shared" si="15"/>
        <v>表示</v>
      </c>
    </row>
    <row r="105" spans="3:20" ht="14.25" hidden="1">
      <c r="C105" s="260" t="str">
        <f t="shared" si="17"/>
        <v>業務委託費</v>
      </c>
      <c r="D105" s="280">
        <f t="shared" si="19"/>
        <v>0</v>
      </c>
      <c r="E105" s="280">
        <f t="shared" si="19"/>
        <v>0</v>
      </c>
      <c r="F105" s="280">
        <f t="shared" si="19"/>
        <v>0</v>
      </c>
      <c r="G105" s="280">
        <f t="shared" si="19"/>
        <v>0</v>
      </c>
      <c r="H105" s="280">
        <f t="shared" si="19"/>
        <v>0</v>
      </c>
      <c r="I105" s="280">
        <f t="shared" si="19"/>
        <v>0</v>
      </c>
      <c r="J105" s="280">
        <f t="shared" si="19"/>
        <v>0</v>
      </c>
      <c r="K105" s="280">
        <f t="shared" si="19"/>
        <v>0</v>
      </c>
      <c r="L105" s="280">
        <f t="shared" si="19"/>
        <v>0</v>
      </c>
      <c r="M105" s="280">
        <f t="shared" si="19"/>
        <v>0</v>
      </c>
      <c r="N105" s="280">
        <f t="shared" ref="N105:N111" si="30">IFERROR(Q105-SUM(D105:M105),"")</f>
        <v>0</v>
      </c>
      <c r="O105" s="50">
        <f t="shared" ref="O105:O110" si="31">SUM(D105:N105)</f>
        <v>0</v>
      </c>
      <c r="Q105" s="50">
        <f>IFERROR(INDEX(事業別PL!$C$8:$U$100,MATCH($C105,事業別PL!$B$8:$B$100,0),MATCH(Q$58,事業別PL!$C$7:$AE$7,0)),"")</f>
        <v>0</v>
      </c>
      <c r="T105" s="32" t="str">
        <f t="shared" si="15"/>
        <v>非表示</v>
      </c>
    </row>
    <row r="106" spans="3:20" ht="14.25" hidden="1">
      <c r="C106" s="91" t="str">
        <f t="shared" si="17"/>
        <v>監査料</v>
      </c>
      <c r="D106" s="280" t="str">
        <f t="shared" si="19"/>
        <v/>
      </c>
      <c r="E106" s="280" t="str">
        <f t="shared" si="19"/>
        <v/>
      </c>
      <c r="F106" s="280" t="str">
        <f t="shared" si="19"/>
        <v/>
      </c>
      <c r="G106" s="280" t="str">
        <f t="shared" si="19"/>
        <v/>
      </c>
      <c r="H106" s="280" t="str">
        <f t="shared" si="19"/>
        <v/>
      </c>
      <c r="I106" s="280" t="str">
        <f t="shared" si="19"/>
        <v/>
      </c>
      <c r="J106" s="280" t="str">
        <f t="shared" si="19"/>
        <v/>
      </c>
      <c r="K106" s="280" t="str">
        <f t="shared" si="19"/>
        <v/>
      </c>
      <c r="L106" s="280" t="str">
        <f t="shared" si="19"/>
        <v/>
      </c>
      <c r="M106" s="280" t="str">
        <f t="shared" si="19"/>
        <v/>
      </c>
      <c r="N106" s="280" t="str">
        <f t="shared" si="30"/>
        <v/>
      </c>
      <c r="O106" s="50">
        <f t="shared" si="31"/>
        <v>0</v>
      </c>
      <c r="Q106" s="50" t="str">
        <f>IFERROR(INDEX(事業別PL!$C$8:$U$100,MATCH($C106,事業別PL!$B$8:$B$100,0),MATCH(Q$58,事業別PL!$C$7:$AE$7,0)),"")</f>
        <v/>
      </c>
      <c r="T106" s="32" t="str">
        <f t="shared" si="15"/>
        <v>非表示</v>
      </c>
    </row>
    <row r="107" spans="3:20" ht="14.25" hidden="1">
      <c r="C107" s="91" t="str">
        <f t="shared" si="17"/>
        <v>コンサルタント費</v>
      </c>
      <c r="D107" s="280" t="str">
        <f t="shared" si="19"/>
        <v/>
      </c>
      <c r="E107" s="280" t="str">
        <f t="shared" si="19"/>
        <v/>
      </c>
      <c r="F107" s="280" t="str">
        <f t="shared" si="19"/>
        <v/>
      </c>
      <c r="G107" s="280" t="str">
        <f t="shared" si="19"/>
        <v/>
      </c>
      <c r="H107" s="280" t="str">
        <f t="shared" si="19"/>
        <v/>
      </c>
      <c r="I107" s="280" t="str">
        <f t="shared" si="19"/>
        <v/>
      </c>
      <c r="J107" s="280" t="str">
        <f t="shared" si="19"/>
        <v/>
      </c>
      <c r="K107" s="280" t="str">
        <f t="shared" si="19"/>
        <v/>
      </c>
      <c r="L107" s="280" t="str">
        <f t="shared" si="19"/>
        <v/>
      </c>
      <c r="M107" s="280" t="str">
        <f t="shared" si="19"/>
        <v/>
      </c>
      <c r="N107" s="280" t="str">
        <f t="shared" si="30"/>
        <v/>
      </c>
      <c r="O107" s="50">
        <f t="shared" si="31"/>
        <v>0</v>
      </c>
      <c r="Q107" s="50" t="str">
        <f>IFERROR(INDEX(事業別PL!$C$8:$U$100,MATCH($C107,事業別PL!$B$8:$B$100,0),MATCH(Q$58,事業別PL!$C$7:$AE$7,0)),"")</f>
        <v/>
      </c>
      <c r="T107" s="32" t="str">
        <f t="shared" si="15"/>
        <v>非表示</v>
      </c>
    </row>
    <row r="108" spans="3:20" ht="14.25" hidden="1">
      <c r="C108" s="91" t="str">
        <f t="shared" si="17"/>
        <v>運営対策費</v>
      </c>
      <c r="D108" s="280">
        <f t="shared" si="19"/>
        <v>0</v>
      </c>
      <c r="E108" s="280">
        <f t="shared" si="19"/>
        <v>0</v>
      </c>
      <c r="F108" s="280">
        <f t="shared" si="19"/>
        <v>0</v>
      </c>
      <c r="G108" s="280">
        <f t="shared" si="19"/>
        <v>0</v>
      </c>
      <c r="H108" s="280">
        <f t="shared" si="19"/>
        <v>0</v>
      </c>
      <c r="I108" s="280">
        <f t="shared" si="19"/>
        <v>0</v>
      </c>
      <c r="J108" s="280">
        <f t="shared" si="19"/>
        <v>0</v>
      </c>
      <c r="K108" s="280">
        <f t="shared" si="19"/>
        <v>0</v>
      </c>
      <c r="L108" s="280">
        <f t="shared" si="19"/>
        <v>0</v>
      </c>
      <c r="M108" s="280">
        <f t="shared" si="19"/>
        <v>0</v>
      </c>
      <c r="N108" s="280">
        <f t="shared" si="30"/>
        <v>0</v>
      </c>
      <c r="O108" s="50">
        <f t="shared" si="31"/>
        <v>0</v>
      </c>
      <c r="Q108" s="50">
        <f>IFERROR(INDEX(事業別PL!$C$8:$U$100,MATCH($C108,事業別PL!$B$8:$B$100,0),MATCH(Q$58,事業別PL!$C$7:$AE$7,0)),"")</f>
        <v>0</v>
      </c>
      <c r="T108" s="32" t="str">
        <f t="shared" si="15"/>
        <v>非表示</v>
      </c>
    </row>
    <row r="109" spans="3:20" ht="14.25" hidden="1">
      <c r="C109" s="91" t="str">
        <f t="shared" si="17"/>
        <v>諸会費</v>
      </c>
      <c r="D109" s="280">
        <f t="shared" ref="D109:M111" si="32">IFERROR(ROUND($Q109*D$59,0),"")</f>
        <v>0</v>
      </c>
      <c r="E109" s="280">
        <f t="shared" si="32"/>
        <v>0</v>
      </c>
      <c r="F109" s="280">
        <f t="shared" si="32"/>
        <v>0</v>
      </c>
      <c r="G109" s="280">
        <f t="shared" si="32"/>
        <v>0</v>
      </c>
      <c r="H109" s="280">
        <f t="shared" si="32"/>
        <v>0</v>
      </c>
      <c r="I109" s="280">
        <f t="shared" si="32"/>
        <v>0</v>
      </c>
      <c r="J109" s="280">
        <f t="shared" si="32"/>
        <v>0</v>
      </c>
      <c r="K109" s="280">
        <f t="shared" si="32"/>
        <v>0</v>
      </c>
      <c r="L109" s="280">
        <f t="shared" si="32"/>
        <v>0</v>
      </c>
      <c r="M109" s="280">
        <f t="shared" si="32"/>
        <v>0</v>
      </c>
      <c r="N109" s="280">
        <f t="shared" si="30"/>
        <v>0</v>
      </c>
      <c r="O109" s="50">
        <f t="shared" si="31"/>
        <v>0</v>
      </c>
      <c r="Q109" s="50">
        <f>IFERROR(INDEX(事業別PL!$C$8:$U$100,MATCH($C109,事業別PL!$B$8:$B$100,0),MATCH(Q$58,事業別PL!$C$7:$AE$7,0)),"")</f>
        <v>0</v>
      </c>
      <c r="T109" s="32" t="str">
        <f t="shared" si="15"/>
        <v>非表示</v>
      </c>
    </row>
    <row r="110" spans="3:20" ht="14.25" hidden="1">
      <c r="C110" s="91" t="str">
        <f t="shared" si="17"/>
        <v>雑損</v>
      </c>
      <c r="D110" s="280" t="str">
        <f t="shared" si="32"/>
        <v/>
      </c>
      <c r="E110" s="280" t="str">
        <f t="shared" si="32"/>
        <v/>
      </c>
      <c r="F110" s="280" t="str">
        <f t="shared" si="32"/>
        <v/>
      </c>
      <c r="G110" s="280" t="str">
        <f t="shared" si="32"/>
        <v/>
      </c>
      <c r="H110" s="280" t="str">
        <f t="shared" si="32"/>
        <v/>
      </c>
      <c r="I110" s="280" t="str">
        <f t="shared" si="32"/>
        <v/>
      </c>
      <c r="J110" s="280" t="str">
        <f t="shared" si="32"/>
        <v/>
      </c>
      <c r="K110" s="280" t="str">
        <f t="shared" si="32"/>
        <v/>
      </c>
      <c r="L110" s="280" t="str">
        <f t="shared" si="32"/>
        <v/>
      </c>
      <c r="M110" s="280" t="str">
        <f t="shared" si="32"/>
        <v/>
      </c>
      <c r="N110" s="280" t="str">
        <f t="shared" si="30"/>
        <v/>
      </c>
      <c r="O110" s="50">
        <f t="shared" si="31"/>
        <v>0</v>
      </c>
      <c r="Q110" s="50" t="str">
        <f>IFERROR(INDEX(事業別PL!$C$8:$U$100,MATCH($C110,事業別PL!$B$8:$B$100,0),MATCH(Q$58,事業別PL!$C$7:$AE$7,0)),"")</f>
        <v/>
      </c>
      <c r="T110" s="32" t="str">
        <f t="shared" si="15"/>
        <v>非表示</v>
      </c>
    </row>
    <row r="111" spans="3:20" ht="14.25">
      <c r="C111" s="91" t="str">
        <f t="shared" ref="C111" si="33">C54</f>
        <v>諸雑費</v>
      </c>
      <c r="D111" s="280">
        <f t="shared" si="32"/>
        <v>31670</v>
      </c>
      <c r="E111" s="280">
        <f t="shared" si="32"/>
        <v>6334</v>
      </c>
      <c r="F111" s="280">
        <f t="shared" si="32"/>
        <v>69674</v>
      </c>
      <c r="G111" s="280">
        <f t="shared" si="32"/>
        <v>44338</v>
      </c>
      <c r="H111" s="280">
        <f t="shared" si="32"/>
        <v>88676</v>
      </c>
      <c r="I111" s="280">
        <f t="shared" si="32"/>
        <v>6334</v>
      </c>
      <c r="J111" s="280">
        <f t="shared" si="32"/>
        <v>38004</v>
      </c>
      <c r="K111" s="280">
        <f t="shared" si="32"/>
        <v>69674</v>
      </c>
      <c r="L111" s="280">
        <f t="shared" si="32"/>
        <v>145682</v>
      </c>
      <c r="M111" s="280">
        <f t="shared" si="32"/>
        <v>0</v>
      </c>
      <c r="N111" s="280">
        <f t="shared" si="30"/>
        <v>133014</v>
      </c>
      <c r="O111" s="50">
        <f>SUM(D111:N111)</f>
        <v>633400</v>
      </c>
      <c r="Q111" s="50">
        <f>IFERROR(INDEX(事業別PL!$C$8:$U$100,MATCH($C111,事業別PL!$B$8:$B$100,0),MATCH(Q$58,事業別PL!$C$7:$AE$7,0)),"")</f>
        <v>633400</v>
      </c>
      <c r="T111" s="32" t="str">
        <f t="shared" si="15"/>
        <v>表示</v>
      </c>
    </row>
    <row r="112" spans="3:20" ht="14.25">
      <c r="C112" s="90" t="s">
        <v>31</v>
      </c>
      <c r="D112" s="77">
        <f>SUM(D62:D111)</f>
        <v>1759406</v>
      </c>
      <c r="E112" s="77">
        <f t="shared" ref="E112:N112" si="34">SUM(E62:E111)</f>
        <v>477140</v>
      </c>
      <c r="F112" s="77">
        <f t="shared" si="34"/>
        <v>3527054</v>
      </c>
      <c r="G112" s="77">
        <f t="shared" si="34"/>
        <v>2303319</v>
      </c>
      <c r="H112" s="77">
        <f t="shared" si="34"/>
        <v>4872066</v>
      </c>
      <c r="I112" s="77">
        <f t="shared" si="34"/>
        <v>193429</v>
      </c>
      <c r="J112" s="77">
        <f t="shared" si="34"/>
        <v>1416356</v>
      </c>
      <c r="K112" s="77">
        <f t="shared" si="34"/>
        <v>3004647</v>
      </c>
      <c r="L112" s="77">
        <f t="shared" si="34"/>
        <v>7966226</v>
      </c>
      <c r="M112" s="77">
        <f t="shared" ref="M112" si="35">SUM(M62:M111)</f>
        <v>0</v>
      </c>
      <c r="N112" s="77">
        <f t="shared" si="34"/>
        <v>7243430</v>
      </c>
      <c r="O112" s="77">
        <f>SUM(O62:O111)</f>
        <v>32763073</v>
      </c>
      <c r="Q112" s="77">
        <f>SUM(Q62:Q111)</f>
        <v>32763073</v>
      </c>
      <c r="T112" s="32" t="str">
        <f t="shared" si="15"/>
        <v>表示</v>
      </c>
    </row>
    <row r="113" spans="3:20" ht="14.25" hidden="1">
      <c r="T113" s="32" t="str">
        <f t="shared" si="15"/>
        <v>非表示</v>
      </c>
    </row>
    <row r="114" spans="3:20" ht="18.75">
      <c r="C114" s="85" t="s">
        <v>540</v>
      </c>
      <c r="O114" s="87" t="s">
        <v>30</v>
      </c>
      <c r="T114" s="32" t="str">
        <f t="shared" si="15"/>
        <v>表示</v>
      </c>
    </row>
    <row r="115" spans="3:20" ht="40.5">
      <c r="C115" s="77"/>
      <c r="D115" s="48" t="str">
        <f t="shared" ref="D115:O115" si="36">D4</f>
        <v>技術・設備合理化研究調査</v>
      </c>
      <c r="E115" s="48" t="str">
        <f t="shared" si="36"/>
        <v>経営合理化研究調査</v>
      </c>
      <c r="F115" s="48" t="str">
        <f t="shared" si="36"/>
        <v>標準化
研究調査事業
(ＪＧＭＡ/規格)</v>
      </c>
      <c r="G115" s="48" t="str">
        <f t="shared" si="36"/>
        <v>標準化
研究調査事業
(ISO/第一・第二分科会)</v>
      </c>
      <c r="H115" s="48" t="str">
        <f t="shared" si="36"/>
        <v>講演会、研究会、機関誌</v>
      </c>
      <c r="I115" s="48" t="str">
        <f t="shared" si="36"/>
        <v>収益事業
(保険事務・見本市事務)</v>
      </c>
      <c r="J115" s="48" t="str">
        <f t="shared" si="36"/>
        <v>技術力向上事業</v>
      </c>
      <c r="K115" s="48" t="str">
        <f t="shared" ref="K115" si="37">K4</f>
        <v>歯車製造便覧</v>
      </c>
      <c r="L115" s="48" t="str">
        <f t="shared" si="36"/>
        <v>ギヤカレッジ</v>
      </c>
      <c r="M115" s="48" t="str">
        <f t="shared" ref="M115" si="38">M4</f>
        <v>金属性状評価プロジェクト</v>
      </c>
      <c r="N115" s="48" t="str">
        <f t="shared" si="36"/>
        <v>管理</v>
      </c>
      <c r="O115" s="48" t="str">
        <f t="shared" si="36"/>
        <v>合計</v>
      </c>
      <c r="T115" s="32" t="str">
        <f t="shared" si="15"/>
        <v>表示</v>
      </c>
    </row>
    <row r="116" spans="3:20" ht="14.25">
      <c r="C116" s="88" t="str">
        <f t="shared" ref="C116:C141" si="39">C5</f>
        <v>謝金</v>
      </c>
      <c r="D116" s="93">
        <f t="shared" ref="D116:I116" si="40">SUMIF($C$1:$C$112,$C116,D$1:D$112)</f>
        <v>0</v>
      </c>
      <c r="E116" s="93">
        <f t="shared" si="40"/>
        <v>0</v>
      </c>
      <c r="F116" s="93">
        <f t="shared" si="40"/>
        <v>462900</v>
      </c>
      <c r="G116" s="93">
        <f t="shared" si="40"/>
        <v>227000</v>
      </c>
      <c r="H116" s="93">
        <f t="shared" si="40"/>
        <v>0</v>
      </c>
      <c r="I116" s="93">
        <f t="shared" si="40"/>
        <v>0</v>
      </c>
      <c r="J116" s="93">
        <f t="shared" ref="J116:N116" si="41">SUMIF($C$1:$C$112,$C116,J$1:J$112)</f>
        <v>28400</v>
      </c>
      <c r="K116" s="93">
        <f t="shared" si="41"/>
        <v>0</v>
      </c>
      <c r="L116" s="93">
        <f t="shared" si="41"/>
        <v>45000</v>
      </c>
      <c r="M116" s="93">
        <f t="shared" si="41"/>
        <v>0</v>
      </c>
      <c r="N116" s="93">
        <f t="shared" si="41"/>
        <v>20000</v>
      </c>
      <c r="O116" s="93">
        <f t="shared" ref="O116:O164" si="42">SUM(D116:N116)</f>
        <v>783300</v>
      </c>
      <c r="T116" s="32" t="str">
        <f t="shared" si="15"/>
        <v>表示</v>
      </c>
    </row>
    <row r="117" spans="3:20" ht="14.25" hidden="1">
      <c r="C117" s="88" t="str">
        <f t="shared" si="39"/>
        <v>会議室使用料</v>
      </c>
      <c r="D117" s="93">
        <f t="shared" ref="D117:N165" si="43">SUMIF($C$1:$C$112,$C117,D$1:D$112)</f>
        <v>0</v>
      </c>
      <c r="E117" s="93">
        <f t="shared" si="43"/>
        <v>0</v>
      </c>
      <c r="F117" s="93">
        <f t="shared" si="43"/>
        <v>0</v>
      </c>
      <c r="G117" s="93">
        <f t="shared" si="43"/>
        <v>0</v>
      </c>
      <c r="H117" s="93">
        <f t="shared" si="43"/>
        <v>0</v>
      </c>
      <c r="I117" s="93">
        <f t="shared" si="43"/>
        <v>0</v>
      </c>
      <c r="J117" s="93">
        <f t="shared" si="43"/>
        <v>0</v>
      </c>
      <c r="K117" s="93">
        <f t="shared" si="43"/>
        <v>0</v>
      </c>
      <c r="L117" s="93">
        <f t="shared" si="43"/>
        <v>0</v>
      </c>
      <c r="M117" s="93">
        <f t="shared" si="43"/>
        <v>0</v>
      </c>
      <c r="N117" s="93">
        <f t="shared" si="43"/>
        <v>0</v>
      </c>
      <c r="O117" s="93">
        <f t="shared" si="42"/>
        <v>0</v>
      </c>
      <c r="T117" s="32" t="str">
        <f t="shared" si="15"/>
        <v>非表示</v>
      </c>
    </row>
    <row r="118" spans="3:20" ht="14.25">
      <c r="C118" s="88" t="str">
        <f t="shared" si="39"/>
        <v>会議費</v>
      </c>
      <c r="D118" s="93">
        <f t="shared" si="43"/>
        <v>77396</v>
      </c>
      <c r="E118" s="93">
        <f t="shared" si="43"/>
        <v>16167</v>
      </c>
      <c r="F118" s="93">
        <f t="shared" si="43"/>
        <v>318907</v>
      </c>
      <c r="G118" s="93">
        <f t="shared" si="43"/>
        <v>174533</v>
      </c>
      <c r="H118" s="93">
        <f t="shared" si="43"/>
        <v>445990</v>
      </c>
      <c r="I118" s="93">
        <f t="shared" si="43"/>
        <v>1587</v>
      </c>
      <c r="J118" s="93">
        <f t="shared" si="43"/>
        <v>348174</v>
      </c>
      <c r="K118" s="93">
        <f t="shared" si="43"/>
        <v>39189</v>
      </c>
      <c r="L118" s="93">
        <f t="shared" si="43"/>
        <v>617527</v>
      </c>
      <c r="M118" s="93">
        <f t="shared" si="43"/>
        <v>235228</v>
      </c>
      <c r="N118" s="93">
        <f t="shared" si="43"/>
        <v>2285041</v>
      </c>
      <c r="O118" s="93">
        <f t="shared" si="42"/>
        <v>4559739</v>
      </c>
      <c r="T118" s="32" t="str">
        <f t="shared" si="15"/>
        <v>表示</v>
      </c>
    </row>
    <row r="119" spans="3:20" ht="14.25">
      <c r="C119" s="88" t="str">
        <f t="shared" si="39"/>
        <v>会場借料</v>
      </c>
      <c r="D119" s="93">
        <f t="shared" si="43"/>
        <v>0</v>
      </c>
      <c r="E119" s="93">
        <f t="shared" si="43"/>
        <v>0</v>
      </c>
      <c r="F119" s="93">
        <f t="shared" si="43"/>
        <v>0</v>
      </c>
      <c r="G119" s="93">
        <f>SUMIF($C$1:$C$112,$C119,G$1:G$112)</f>
        <v>0</v>
      </c>
      <c r="H119" s="93">
        <f t="shared" si="43"/>
        <v>0</v>
      </c>
      <c r="I119" s="93">
        <f t="shared" si="43"/>
        <v>0</v>
      </c>
      <c r="J119" s="93">
        <f t="shared" si="43"/>
        <v>0</v>
      </c>
      <c r="K119" s="93">
        <f t="shared" si="43"/>
        <v>0</v>
      </c>
      <c r="L119" s="93">
        <f t="shared" si="43"/>
        <v>1598832</v>
      </c>
      <c r="M119" s="93">
        <f t="shared" si="43"/>
        <v>0</v>
      </c>
      <c r="N119" s="93">
        <f t="shared" si="43"/>
        <v>0</v>
      </c>
      <c r="O119" s="93">
        <f t="shared" si="42"/>
        <v>1598832</v>
      </c>
      <c r="T119" s="32" t="str">
        <f t="shared" si="15"/>
        <v>表示</v>
      </c>
    </row>
    <row r="120" spans="3:20" ht="14.25">
      <c r="C120" s="88" t="str">
        <f t="shared" si="39"/>
        <v>原稿執筆料</v>
      </c>
      <c r="D120" s="93">
        <f t="shared" si="43"/>
        <v>0</v>
      </c>
      <c r="E120" s="93">
        <f t="shared" si="43"/>
        <v>0</v>
      </c>
      <c r="F120" s="93">
        <f t="shared" si="43"/>
        <v>0</v>
      </c>
      <c r="G120" s="93">
        <f t="shared" si="43"/>
        <v>0</v>
      </c>
      <c r="H120" s="93">
        <f t="shared" si="43"/>
        <v>0</v>
      </c>
      <c r="I120" s="93">
        <f t="shared" si="43"/>
        <v>0</v>
      </c>
      <c r="J120" s="93">
        <f t="shared" si="43"/>
        <v>0</v>
      </c>
      <c r="K120" s="93">
        <f t="shared" si="43"/>
        <v>0</v>
      </c>
      <c r="L120" s="93">
        <f t="shared" si="43"/>
        <v>80000</v>
      </c>
      <c r="M120" s="93">
        <f t="shared" si="43"/>
        <v>0</v>
      </c>
      <c r="N120" s="93">
        <f t="shared" si="43"/>
        <v>0</v>
      </c>
      <c r="O120" s="93">
        <f t="shared" si="42"/>
        <v>80000</v>
      </c>
      <c r="T120" s="32" t="str">
        <f t="shared" si="15"/>
        <v>表示</v>
      </c>
    </row>
    <row r="121" spans="3:20" ht="14.25" hidden="1">
      <c r="C121" s="88" t="str">
        <f t="shared" si="39"/>
        <v>提出資料作成費</v>
      </c>
      <c r="D121" s="93">
        <f t="shared" si="43"/>
        <v>0</v>
      </c>
      <c r="E121" s="93">
        <f t="shared" si="43"/>
        <v>0</v>
      </c>
      <c r="F121" s="93">
        <f t="shared" si="43"/>
        <v>0</v>
      </c>
      <c r="G121" s="93">
        <f t="shared" si="43"/>
        <v>0</v>
      </c>
      <c r="H121" s="93">
        <f t="shared" si="43"/>
        <v>0</v>
      </c>
      <c r="I121" s="93">
        <f t="shared" si="43"/>
        <v>0</v>
      </c>
      <c r="J121" s="93">
        <f t="shared" si="43"/>
        <v>0</v>
      </c>
      <c r="K121" s="93">
        <f t="shared" si="43"/>
        <v>0</v>
      </c>
      <c r="L121" s="93">
        <f t="shared" si="43"/>
        <v>0</v>
      </c>
      <c r="M121" s="93">
        <f t="shared" si="43"/>
        <v>0</v>
      </c>
      <c r="N121" s="93">
        <f t="shared" si="43"/>
        <v>0</v>
      </c>
      <c r="O121" s="93">
        <f t="shared" si="42"/>
        <v>0</v>
      </c>
      <c r="T121" s="32" t="str">
        <f t="shared" si="15"/>
        <v>非表示</v>
      </c>
    </row>
    <row r="122" spans="3:20" ht="14.25" hidden="1">
      <c r="C122" s="88" t="str">
        <f t="shared" si="39"/>
        <v>解説資料作成費</v>
      </c>
      <c r="D122" s="93">
        <f t="shared" si="43"/>
        <v>0</v>
      </c>
      <c r="E122" s="93">
        <f t="shared" si="43"/>
        <v>0</v>
      </c>
      <c r="F122" s="93">
        <f t="shared" si="43"/>
        <v>0</v>
      </c>
      <c r="G122" s="93">
        <f t="shared" si="43"/>
        <v>0</v>
      </c>
      <c r="H122" s="93">
        <f t="shared" si="43"/>
        <v>0</v>
      </c>
      <c r="I122" s="93">
        <f t="shared" si="43"/>
        <v>0</v>
      </c>
      <c r="J122" s="93">
        <f t="shared" si="43"/>
        <v>0</v>
      </c>
      <c r="K122" s="93">
        <f t="shared" si="43"/>
        <v>0</v>
      </c>
      <c r="L122" s="93">
        <f t="shared" si="43"/>
        <v>0</v>
      </c>
      <c r="M122" s="93">
        <f t="shared" si="43"/>
        <v>0</v>
      </c>
      <c r="N122" s="93">
        <f t="shared" si="43"/>
        <v>0</v>
      </c>
      <c r="O122" s="93">
        <f t="shared" si="42"/>
        <v>0</v>
      </c>
      <c r="T122" s="32" t="str">
        <f t="shared" si="15"/>
        <v>非表示</v>
      </c>
    </row>
    <row r="123" spans="3:20" ht="14.25">
      <c r="C123" s="88" t="str">
        <f t="shared" si="39"/>
        <v>講演費</v>
      </c>
      <c r="D123" s="93">
        <f t="shared" si="43"/>
        <v>0</v>
      </c>
      <c r="E123" s="93">
        <f t="shared" si="43"/>
        <v>0</v>
      </c>
      <c r="F123" s="93">
        <f t="shared" si="43"/>
        <v>0</v>
      </c>
      <c r="G123" s="93">
        <f t="shared" si="43"/>
        <v>0</v>
      </c>
      <c r="H123" s="93">
        <f t="shared" si="43"/>
        <v>0</v>
      </c>
      <c r="I123" s="93">
        <f t="shared" si="43"/>
        <v>0</v>
      </c>
      <c r="J123" s="93">
        <f t="shared" si="43"/>
        <v>30000</v>
      </c>
      <c r="K123" s="93">
        <f t="shared" si="43"/>
        <v>0</v>
      </c>
      <c r="L123" s="93">
        <f t="shared" si="43"/>
        <v>3372000</v>
      </c>
      <c r="M123" s="93">
        <f t="shared" si="43"/>
        <v>0</v>
      </c>
      <c r="N123" s="93">
        <f t="shared" si="43"/>
        <v>0</v>
      </c>
      <c r="O123" s="93">
        <f t="shared" si="42"/>
        <v>3402000</v>
      </c>
      <c r="T123" s="32" t="str">
        <f t="shared" si="15"/>
        <v>表示</v>
      </c>
    </row>
    <row r="124" spans="3:20" ht="14.25">
      <c r="C124" s="88" t="str">
        <f t="shared" si="39"/>
        <v>テキスト制作費</v>
      </c>
      <c r="D124" s="93">
        <f t="shared" si="43"/>
        <v>0</v>
      </c>
      <c r="E124" s="93">
        <f t="shared" si="43"/>
        <v>0</v>
      </c>
      <c r="F124" s="93">
        <f t="shared" si="43"/>
        <v>0</v>
      </c>
      <c r="G124" s="93">
        <f t="shared" si="43"/>
        <v>0</v>
      </c>
      <c r="H124" s="93">
        <f t="shared" si="43"/>
        <v>0</v>
      </c>
      <c r="I124" s="93">
        <f t="shared" si="43"/>
        <v>0</v>
      </c>
      <c r="J124" s="93">
        <f t="shared" si="43"/>
        <v>0</v>
      </c>
      <c r="K124" s="93">
        <f t="shared" si="43"/>
        <v>0</v>
      </c>
      <c r="L124" s="93">
        <f t="shared" si="43"/>
        <v>897480</v>
      </c>
      <c r="M124" s="93">
        <f t="shared" si="43"/>
        <v>0</v>
      </c>
      <c r="N124" s="93">
        <f t="shared" si="43"/>
        <v>0</v>
      </c>
      <c r="O124" s="93">
        <f t="shared" si="42"/>
        <v>897480</v>
      </c>
      <c r="T124" s="32" t="str">
        <f t="shared" si="15"/>
        <v>表示</v>
      </c>
    </row>
    <row r="125" spans="3:20" ht="14.25">
      <c r="C125" s="88" t="str">
        <f t="shared" si="39"/>
        <v>実習費</v>
      </c>
      <c r="D125" s="93">
        <f t="shared" si="43"/>
        <v>0</v>
      </c>
      <c r="E125" s="93">
        <f t="shared" si="43"/>
        <v>0</v>
      </c>
      <c r="F125" s="93">
        <f t="shared" si="43"/>
        <v>0</v>
      </c>
      <c r="G125" s="93">
        <f t="shared" si="43"/>
        <v>0</v>
      </c>
      <c r="H125" s="93">
        <f t="shared" si="43"/>
        <v>0</v>
      </c>
      <c r="I125" s="93">
        <f t="shared" si="43"/>
        <v>0</v>
      </c>
      <c r="J125" s="93">
        <f t="shared" si="43"/>
        <v>0</v>
      </c>
      <c r="K125" s="93">
        <f t="shared" si="43"/>
        <v>0</v>
      </c>
      <c r="L125" s="93">
        <f t="shared" si="43"/>
        <v>2490000</v>
      </c>
      <c r="M125" s="93">
        <f t="shared" si="43"/>
        <v>0</v>
      </c>
      <c r="N125" s="93">
        <f t="shared" si="43"/>
        <v>0</v>
      </c>
      <c r="O125" s="93">
        <f t="shared" si="42"/>
        <v>2490000</v>
      </c>
      <c r="T125" s="32" t="str">
        <f t="shared" si="15"/>
        <v>表示</v>
      </c>
    </row>
    <row r="126" spans="3:20" ht="14.25" hidden="1">
      <c r="C126" s="88" t="str">
        <f t="shared" si="39"/>
        <v>カリキュラム作成業務費</v>
      </c>
      <c r="D126" s="93">
        <f t="shared" si="43"/>
        <v>0</v>
      </c>
      <c r="E126" s="93">
        <f t="shared" si="43"/>
        <v>0</v>
      </c>
      <c r="F126" s="93">
        <f t="shared" si="43"/>
        <v>0</v>
      </c>
      <c r="G126" s="93">
        <f t="shared" si="43"/>
        <v>0</v>
      </c>
      <c r="H126" s="93">
        <f t="shared" si="43"/>
        <v>0</v>
      </c>
      <c r="I126" s="93">
        <f t="shared" si="43"/>
        <v>0</v>
      </c>
      <c r="J126" s="93">
        <f t="shared" si="43"/>
        <v>0</v>
      </c>
      <c r="K126" s="93">
        <f t="shared" si="43"/>
        <v>0</v>
      </c>
      <c r="L126" s="93">
        <f t="shared" si="43"/>
        <v>0</v>
      </c>
      <c r="M126" s="93">
        <f t="shared" si="43"/>
        <v>0</v>
      </c>
      <c r="N126" s="93">
        <f t="shared" si="43"/>
        <v>0</v>
      </c>
      <c r="O126" s="93">
        <f t="shared" si="42"/>
        <v>0</v>
      </c>
      <c r="T126" s="32" t="str">
        <f t="shared" si="15"/>
        <v>非表示</v>
      </c>
    </row>
    <row r="127" spans="3:20" ht="14.25" hidden="1">
      <c r="C127" s="88" t="str">
        <f t="shared" si="39"/>
        <v>事業協賛金</v>
      </c>
      <c r="D127" s="93">
        <f t="shared" si="43"/>
        <v>0</v>
      </c>
      <c r="E127" s="93">
        <f t="shared" si="43"/>
        <v>0</v>
      </c>
      <c r="F127" s="93">
        <f t="shared" si="43"/>
        <v>0</v>
      </c>
      <c r="G127" s="93">
        <f t="shared" si="43"/>
        <v>0</v>
      </c>
      <c r="H127" s="93">
        <f t="shared" si="43"/>
        <v>0</v>
      </c>
      <c r="I127" s="93">
        <f t="shared" si="43"/>
        <v>0</v>
      </c>
      <c r="J127" s="93">
        <f t="shared" si="43"/>
        <v>0</v>
      </c>
      <c r="K127" s="93">
        <f t="shared" si="43"/>
        <v>0</v>
      </c>
      <c r="L127" s="93">
        <f t="shared" si="43"/>
        <v>0</v>
      </c>
      <c r="M127" s="93">
        <f t="shared" si="43"/>
        <v>0</v>
      </c>
      <c r="N127" s="93">
        <f t="shared" si="43"/>
        <v>0</v>
      </c>
      <c r="O127" s="93">
        <f t="shared" si="42"/>
        <v>0</v>
      </c>
      <c r="T127" s="32" t="str">
        <f t="shared" si="15"/>
        <v>非表示</v>
      </c>
    </row>
    <row r="128" spans="3:20" ht="14.25" hidden="1">
      <c r="C128" s="88" t="str">
        <f t="shared" si="39"/>
        <v>設計費・ソフトウェア費</v>
      </c>
      <c r="D128" s="93">
        <f t="shared" si="43"/>
        <v>0</v>
      </c>
      <c r="E128" s="93">
        <f t="shared" si="43"/>
        <v>0</v>
      </c>
      <c r="F128" s="93">
        <f t="shared" si="43"/>
        <v>0</v>
      </c>
      <c r="G128" s="93">
        <f t="shared" si="43"/>
        <v>0</v>
      </c>
      <c r="H128" s="93">
        <f t="shared" si="43"/>
        <v>0</v>
      </c>
      <c r="I128" s="93">
        <f t="shared" si="43"/>
        <v>0</v>
      </c>
      <c r="J128" s="93">
        <f t="shared" si="43"/>
        <v>0</v>
      </c>
      <c r="K128" s="93">
        <f t="shared" si="43"/>
        <v>0</v>
      </c>
      <c r="L128" s="93">
        <f t="shared" si="43"/>
        <v>0</v>
      </c>
      <c r="M128" s="93">
        <f t="shared" si="43"/>
        <v>0</v>
      </c>
      <c r="N128" s="93">
        <f t="shared" si="43"/>
        <v>0</v>
      </c>
      <c r="O128" s="93">
        <f t="shared" si="42"/>
        <v>0</v>
      </c>
      <c r="T128" s="32" t="str">
        <f t="shared" si="15"/>
        <v>非表示</v>
      </c>
    </row>
    <row r="129" spans="3:20" ht="14.25" hidden="1">
      <c r="C129" s="88" t="str">
        <f t="shared" si="39"/>
        <v>設備改造費</v>
      </c>
      <c r="D129" s="93">
        <f t="shared" si="43"/>
        <v>0</v>
      </c>
      <c r="E129" s="93">
        <f t="shared" si="43"/>
        <v>0</v>
      </c>
      <c r="F129" s="93">
        <f t="shared" si="43"/>
        <v>0</v>
      </c>
      <c r="G129" s="93">
        <f t="shared" si="43"/>
        <v>0</v>
      </c>
      <c r="H129" s="93">
        <f t="shared" si="43"/>
        <v>0</v>
      </c>
      <c r="I129" s="93">
        <f t="shared" si="43"/>
        <v>0</v>
      </c>
      <c r="J129" s="93">
        <f t="shared" si="43"/>
        <v>0</v>
      </c>
      <c r="K129" s="93">
        <f t="shared" si="43"/>
        <v>0</v>
      </c>
      <c r="L129" s="93">
        <f t="shared" si="43"/>
        <v>0</v>
      </c>
      <c r="M129" s="93">
        <f t="shared" si="43"/>
        <v>0</v>
      </c>
      <c r="N129" s="93">
        <f t="shared" si="43"/>
        <v>0</v>
      </c>
      <c r="O129" s="93">
        <f t="shared" si="42"/>
        <v>0</v>
      </c>
      <c r="T129" s="32" t="str">
        <f t="shared" si="15"/>
        <v>非表示</v>
      </c>
    </row>
    <row r="130" spans="3:20" ht="14.25" hidden="1">
      <c r="C130" s="88" t="str">
        <f t="shared" si="39"/>
        <v>素材・ブランク費</v>
      </c>
      <c r="D130" s="93">
        <f t="shared" si="43"/>
        <v>0</v>
      </c>
      <c r="E130" s="93">
        <f t="shared" si="43"/>
        <v>0</v>
      </c>
      <c r="F130" s="93">
        <f t="shared" si="43"/>
        <v>0</v>
      </c>
      <c r="G130" s="93">
        <f t="shared" si="43"/>
        <v>0</v>
      </c>
      <c r="H130" s="93">
        <f t="shared" si="43"/>
        <v>0</v>
      </c>
      <c r="I130" s="93">
        <f t="shared" si="43"/>
        <v>0</v>
      </c>
      <c r="J130" s="93">
        <f t="shared" si="43"/>
        <v>0</v>
      </c>
      <c r="K130" s="93">
        <f t="shared" si="43"/>
        <v>0</v>
      </c>
      <c r="L130" s="93">
        <f t="shared" si="43"/>
        <v>0</v>
      </c>
      <c r="M130" s="93">
        <f t="shared" si="43"/>
        <v>0</v>
      </c>
      <c r="N130" s="93">
        <f t="shared" si="43"/>
        <v>0</v>
      </c>
      <c r="O130" s="93">
        <f t="shared" si="42"/>
        <v>0</v>
      </c>
      <c r="T130" s="32" t="str">
        <f t="shared" si="15"/>
        <v>非表示</v>
      </c>
    </row>
    <row r="131" spans="3:20" ht="14.25" hidden="1">
      <c r="C131" s="88" t="str">
        <f t="shared" si="39"/>
        <v>冶具費</v>
      </c>
      <c r="D131" s="93">
        <f t="shared" si="43"/>
        <v>0</v>
      </c>
      <c r="E131" s="93">
        <f t="shared" si="43"/>
        <v>0</v>
      </c>
      <c r="F131" s="93">
        <f t="shared" si="43"/>
        <v>0</v>
      </c>
      <c r="G131" s="93">
        <f t="shared" si="43"/>
        <v>0</v>
      </c>
      <c r="H131" s="93">
        <f t="shared" si="43"/>
        <v>0</v>
      </c>
      <c r="I131" s="93">
        <f t="shared" si="43"/>
        <v>0</v>
      </c>
      <c r="J131" s="93">
        <f t="shared" si="43"/>
        <v>0</v>
      </c>
      <c r="K131" s="93">
        <f t="shared" si="43"/>
        <v>0</v>
      </c>
      <c r="L131" s="93">
        <f t="shared" si="43"/>
        <v>0</v>
      </c>
      <c r="M131" s="93">
        <f t="shared" si="43"/>
        <v>0</v>
      </c>
      <c r="N131" s="93">
        <f t="shared" si="43"/>
        <v>0</v>
      </c>
      <c r="O131" s="93">
        <f t="shared" si="42"/>
        <v>0</v>
      </c>
      <c r="T131" s="32" t="str">
        <f t="shared" si="15"/>
        <v>非表示</v>
      </c>
    </row>
    <row r="132" spans="3:20" ht="14.25" hidden="1">
      <c r="C132" s="88" t="str">
        <f t="shared" si="39"/>
        <v>評価歯車製作費</v>
      </c>
      <c r="D132" s="93">
        <f t="shared" si="43"/>
        <v>0</v>
      </c>
      <c r="E132" s="93">
        <f t="shared" si="43"/>
        <v>0</v>
      </c>
      <c r="F132" s="93">
        <f t="shared" si="43"/>
        <v>0</v>
      </c>
      <c r="G132" s="93">
        <f t="shared" si="43"/>
        <v>0</v>
      </c>
      <c r="H132" s="93">
        <f t="shared" si="43"/>
        <v>0</v>
      </c>
      <c r="I132" s="93">
        <f t="shared" si="43"/>
        <v>0</v>
      </c>
      <c r="J132" s="93">
        <f t="shared" si="43"/>
        <v>0</v>
      </c>
      <c r="K132" s="93">
        <f t="shared" si="43"/>
        <v>0</v>
      </c>
      <c r="L132" s="93">
        <f t="shared" si="43"/>
        <v>0</v>
      </c>
      <c r="M132" s="93">
        <f t="shared" si="43"/>
        <v>0</v>
      </c>
      <c r="N132" s="93">
        <f t="shared" si="43"/>
        <v>0</v>
      </c>
      <c r="O132" s="93">
        <f t="shared" si="42"/>
        <v>0</v>
      </c>
      <c r="T132" s="32" t="str">
        <f t="shared" si="15"/>
        <v>非表示</v>
      </c>
    </row>
    <row r="133" spans="3:20" ht="14.25" hidden="1">
      <c r="C133" s="88" t="str">
        <f t="shared" si="39"/>
        <v>評価試験費</v>
      </c>
      <c r="D133" s="93">
        <f t="shared" si="43"/>
        <v>0</v>
      </c>
      <c r="E133" s="93">
        <f t="shared" si="43"/>
        <v>0</v>
      </c>
      <c r="F133" s="93">
        <f t="shared" si="43"/>
        <v>0</v>
      </c>
      <c r="G133" s="93">
        <f t="shared" si="43"/>
        <v>0</v>
      </c>
      <c r="H133" s="93">
        <f t="shared" si="43"/>
        <v>0</v>
      </c>
      <c r="I133" s="93">
        <f t="shared" si="43"/>
        <v>0</v>
      </c>
      <c r="J133" s="93">
        <f t="shared" si="43"/>
        <v>0</v>
      </c>
      <c r="K133" s="93">
        <f t="shared" si="43"/>
        <v>0</v>
      </c>
      <c r="L133" s="93">
        <f t="shared" si="43"/>
        <v>0</v>
      </c>
      <c r="M133" s="93">
        <f t="shared" si="43"/>
        <v>0</v>
      </c>
      <c r="N133" s="93">
        <f t="shared" si="43"/>
        <v>0</v>
      </c>
      <c r="O133" s="93">
        <f t="shared" si="42"/>
        <v>0</v>
      </c>
      <c r="T133" s="32" t="str">
        <f t="shared" si="15"/>
        <v>非表示</v>
      </c>
    </row>
    <row r="134" spans="3:20" ht="14.25" hidden="1">
      <c r="C134" s="88" t="str">
        <f t="shared" si="39"/>
        <v>調査費</v>
      </c>
      <c r="D134" s="93">
        <f t="shared" si="43"/>
        <v>0</v>
      </c>
      <c r="E134" s="93">
        <f t="shared" si="43"/>
        <v>0</v>
      </c>
      <c r="F134" s="93">
        <f t="shared" si="43"/>
        <v>0</v>
      </c>
      <c r="G134" s="93">
        <f t="shared" si="43"/>
        <v>0</v>
      </c>
      <c r="H134" s="93">
        <f t="shared" si="43"/>
        <v>0</v>
      </c>
      <c r="I134" s="93">
        <f t="shared" si="43"/>
        <v>0</v>
      </c>
      <c r="J134" s="93">
        <f t="shared" si="43"/>
        <v>0</v>
      </c>
      <c r="K134" s="93">
        <f t="shared" si="43"/>
        <v>0</v>
      </c>
      <c r="L134" s="93">
        <f t="shared" si="43"/>
        <v>0</v>
      </c>
      <c r="M134" s="93">
        <f t="shared" si="43"/>
        <v>0</v>
      </c>
      <c r="N134" s="93">
        <f t="shared" si="43"/>
        <v>0</v>
      </c>
      <c r="O134" s="93">
        <f t="shared" si="42"/>
        <v>0</v>
      </c>
      <c r="T134" s="32" t="str">
        <f t="shared" ref="T134:T166" si="44">IFERROR(IF(O134=0,"非表示","表示"),"非表示")</f>
        <v>非表示</v>
      </c>
    </row>
    <row r="135" spans="3:20" ht="14.25" hidden="1">
      <c r="C135" s="88" t="str">
        <f t="shared" si="39"/>
        <v>ブース経費</v>
      </c>
      <c r="D135" s="93">
        <f t="shared" si="43"/>
        <v>0</v>
      </c>
      <c r="E135" s="93">
        <f t="shared" si="43"/>
        <v>0</v>
      </c>
      <c r="F135" s="93">
        <f t="shared" si="43"/>
        <v>0</v>
      </c>
      <c r="G135" s="93">
        <f t="shared" si="43"/>
        <v>0</v>
      </c>
      <c r="H135" s="93">
        <f t="shared" si="43"/>
        <v>0</v>
      </c>
      <c r="I135" s="93">
        <f t="shared" si="43"/>
        <v>0</v>
      </c>
      <c r="J135" s="93">
        <f t="shared" si="43"/>
        <v>0</v>
      </c>
      <c r="K135" s="93">
        <f t="shared" si="43"/>
        <v>0</v>
      </c>
      <c r="L135" s="93">
        <f t="shared" si="43"/>
        <v>0</v>
      </c>
      <c r="M135" s="93">
        <f t="shared" si="43"/>
        <v>0</v>
      </c>
      <c r="N135" s="93">
        <f t="shared" si="43"/>
        <v>0</v>
      </c>
      <c r="O135" s="93">
        <f t="shared" si="42"/>
        <v>0</v>
      </c>
      <c r="T135" s="32" t="str">
        <f t="shared" si="44"/>
        <v>非表示</v>
      </c>
    </row>
    <row r="136" spans="3:20" ht="14.25">
      <c r="C136" s="88" t="str">
        <f t="shared" si="39"/>
        <v>外注費</v>
      </c>
      <c r="D136" s="93">
        <f t="shared" si="43"/>
        <v>100310</v>
      </c>
      <c r="E136" s="93">
        <f t="shared" si="43"/>
        <v>0</v>
      </c>
      <c r="F136" s="93">
        <f t="shared" si="43"/>
        <v>106607</v>
      </c>
      <c r="G136" s="93">
        <f t="shared" si="43"/>
        <v>250776</v>
      </c>
      <c r="H136" s="93">
        <f t="shared" si="43"/>
        <v>213214</v>
      </c>
      <c r="I136" s="93">
        <f t="shared" si="43"/>
        <v>56452</v>
      </c>
      <c r="J136" s="93">
        <f t="shared" si="43"/>
        <v>56452</v>
      </c>
      <c r="K136" s="93">
        <f t="shared" si="43"/>
        <v>0</v>
      </c>
      <c r="L136" s="93">
        <f t="shared" si="43"/>
        <v>376273</v>
      </c>
      <c r="M136" s="93">
        <f t="shared" si="43"/>
        <v>6596478</v>
      </c>
      <c r="N136" s="93">
        <f t="shared" si="43"/>
        <v>972056</v>
      </c>
      <c r="O136" s="93">
        <f t="shared" si="42"/>
        <v>8728618</v>
      </c>
      <c r="T136" s="32" t="str">
        <f t="shared" si="44"/>
        <v>表示</v>
      </c>
    </row>
    <row r="137" spans="3:20" ht="14.25">
      <c r="C137" s="88" t="str">
        <f t="shared" si="39"/>
        <v>消耗品費</v>
      </c>
      <c r="D137" s="93">
        <f t="shared" si="43"/>
        <v>0</v>
      </c>
      <c r="E137" s="93">
        <f t="shared" si="43"/>
        <v>0</v>
      </c>
      <c r="F137" s="93">
        <f t="shared" si="43"/>
        <v>0</v>
      </c>
      <c r="G137" s="93">
        <f t="shared" si="43"/>
        <v>0</v>
      </c>
      <c r="H137" s="93">
        <f t="shared" si="43"/>
        <v>0</v>
      </c>
      <c r="I137" s="93">
        <f t="shared" si="43"/>
        <v>0</v>
      </c>
      <c r="J137" s="93">
        <f t="shared" si="43"/>
        <v>0</v>
      </c>
      <c r="K137" s="93">
        <f t="shared" ref="E137:N152" si="45">SUMIF($C$1:$C$112,$C137,K$1:K$112)</f>
        <v>0</v>
      </c>
      <c r="L137" s="93">
        <f t="shared" si="45"/>
        <v>0</v>
      </c>
      <c r="M137" s="93">
        <f t="shared" si="45"/>
        <v>753451</v>
      </c>
      <c r="N137" s="93">
        <f t="shared" si="45"/>
        <v>0</v>
      </c>
      <c r="O137" s="93">
        <f t="shared" si="42"/>
        <v>753451</v>
      </c>
      <c r="T137" s="32" t="str">
        <f t="shared" si="44"/>
        <v>表示</v>
      </c>
    </row>
    <row r="138" spans="3:20" ht="14.25" hidden="1">
      <c r="C138" s="88" t="str">
        <f t="shared" si="39"/>
        <v>仮科目３</v>
      </c>
      <c r="D138" s="93">
        <f t="shared" si="43"/>
        <v>0</v>
      </c>
      <c r="E138" s="93">
        <f t="shared" si="45"/>
        <v>0</v>
      </c>
      <c r="F138" s="93">
        <f t="shared" si="45"/>
        <v>0</v>
      </c>
      <c r="G138" s="93">
        <f t="shared" si="45"/>
        <v>0</v>
      </c>
      <c r="H138" s="93">
        <f t="shared" si="45"/>
        <v>0</v>
      </c>
      <c r="I138" s="93">
        <f t="shared" si="45"/>
        <v>0</v>
      </c>
      <c r="J138" s="93">
        <f t="shared" si="45"/>
        <v>0</v>
      </c>
      <c r="K138" s="93">
        <f t="shared" si="45"/>
        <v>0</v>
      </c>
      <c r="L138" s="93">
        <f t="shared" si="45"/>
        <v>0</v>
      </c>
      <c r="M138" s="93">
        <f t="shared" si="45"/>
        <v>0</v>
      </c>
      <c r="N138" s="93">
        <f t="shared" si="45"/>
        <v>0</v>
      </c>
      <c r="O138" s="93">
        <f t="shared" si="42"/>
        <v>0</v>
      </c>
      <c r="T138" s="32" t="str">
        <f t="shared" si="44"/>
        <v>非表示</v>
      </c>
    </row>
    <row r="139" spans="3:20" ht="14.25" hidden="1">
      <c r="C139" s="88" t="str">
        <f t="shared" si="39"/>
        <v>仮科目４</v>
      </c>
      <c r="D139" s="93">
        <f t="shared" si="43"/>
        <v>0</v>
      </c>
      <c r="E139" s="93">
        <f t="shared" si="45"/>
        <v>0</v>
      </c>
      <c r="F139" s="93">
        <f t="shared" si="45"/>
        <v>0</v>
      </c>
      <c r="G139" s="93">
        <f t="shared" si="45"/>
        <v>0</v>
      </c>
      <c r="H139" s="93">
        <f t="shared" si="45"/>
        <v>0</v>
      </c>
      <c r="I139" s="93">
        <f t="shared" si="45"/>
        <v>0</v>
      </c>
      <c r="J139" s="93">
        <f t="shared" si="45"/>
        <v>0</v>
      </c>
      <c r="K139" s="93">
        <f t="shared" si="45"/>
        <v>0</v>
      </c>
      <c r="L139" s="93">
        <f t="shared" si="45"/>
        <v>0</v>
      </c>
      <c r="M139" s="93">
        <f t="shared" si="45"/>
        <v>0</v>
      </c>
      <c r="N139" s="93">
        <f t="shared" si="45"/>
        <v>0</v>
      </c>
      <c r="O139" s="93">
        <f t="shared" si="42"/>
        <v>0</v>
      </c>
      <c r="T139" s="32" t="str">
        <f t="shared" si="44"/>
        <v>非表示</v>
      </c>
    </row>
    <row r="140" spans="3:20" ht="14.25" hidden="1">
      <c r="C140" s="88" t="str">
        <f t="shared" si="39"/>
        <v>仮科目５</v>
      </c>
      <c r="D140" s="93">
        <f t="shared" si="43"/>
        <v>0</v>
      </c>
      <c r="E140" s="93">
        <f t="shared" si="45"/>
        <v>0</v>
      </c>
      <c r="F140" s="93">
        <f t="shared" si="45"/>
        <v>0</v>
      </c>
      <c r="G140" s="93">
        <f t="shared" si="45"/>
        <v>0</v>
      </c>
      <c r="H140" s="93">
        <f t="shared" si="45"/>
        <v>0</v>
      </c>
      <c r="I140" s="93">
        <f t="shared" si="45"/>
        <v>0</v>
      </c>
      <c r="J140" s="93">
        <f t="shared" si="45"/>
        <v>0</v>
      </c>
      <c r="K140" s="93">
        <f t="shared" si="45"/>
        <v>0</v>
      </c>
      <c r="L140" s="93">
        <f t="shared" si="45"/>
        <v>0</v>
      </c>
      <c r="M140" s="93">
        <f t="shared" si="45"/>
        <v>0</v>
      </c>
      <c r="N140" s="93">
        <f t="shared" si="45"/>
        <v>0</v>
      </c>
      <c r="O140" s="93">
        <f t="shared" si="42"/>
        <v>0</v>
      </c>
      <c r="T140" s="32" t="str">
        <f t="shared" si="44"/>
        <v>非表示</v>
      </c>
    </row>
    <row r="141" spans="3:20" ht="14.25" hidden="1">
      <c r="C141" s="88" t="str">
        <f t="shared" si="39"/>
        <v>仮科目６</v>
      </c>
      <c r="D141" s="93">
        <f t="shared" si="43"/>
        <v>0</v>
      </c>
      <c r="E141" s="93">
        <f t="shared" si="45"/>
        <v>0</v>
      </c>
      <c r="F141" s="93">
        <f t="shared" si="45"/>
        <v>0</v>
      </c>
      <c r="G141" s="93">
        <f t="shared" si="45"/>
        <v>0</v>
      </c>
      <c r="H141" s="93">
        <f t="shared" si="45"/>
        <v>0</v>
      </c>
      <c r="I141" s="93">
        <f t="shared" si="45"/>
        <v>0</v>
      </c>
      <c r="J141" s="93">
        <f t="shared" si="45"/>
        <v>0</v>
      </c>
      <c r="K141" s="93">
        <f t="shared" si="45"/>
        <v>0</v>
      </c>
      <c r="L141" s="93">
        <f t="shared" si="45"/>
        <v>0</v>
      </c>
      <c r="M141" s="93">
        <f t="shared" si="45"/>
        <v>0</v>
      </c>
      <c r="N141" s="93">
        <f t="shared" si="45"/>
        <v>0</v>
      </c>
      <c r="O141" s="93">
        <f t="shared" si="42"/>
        <v>0</v>
      </c>
      <c r="T141" s="32" t="str">
        <f t="shared" si="44"/>
        <v>非表示</v>
      </c>
    </row>
    <row r="142" spans="3:20" ht="14.25">
      <c r="C142" s="88" t="str">
        <f t="shared" ref="C142:C164" si="46">C31</f>
        <v>給与賞与手当</v>
      </c>
      <c r="D142" s="93">
        <f t="shared" si="43"/>
        <v>920228</v>
      </c>
      <c r="E142" s="93">
        <f t="shared" si="45"/>
        <v>300363</v>
      </c>
      <c r="F142" s="93">
        <f t="shared" si="45"/>
        <v>1786017</v>
      </c>
      <c r="G142" s="93">
        <f t="shared" si="45"/>
        <v>1072427</v>
      </c>
      <c r="H142" s="93">
        <f t="shared" si="45"/>
        <v>2555692</v>
      </c>
      <c r="I142" s="93">
        <f t="shared" si="45"/>
        <v>0</v>
      </c>
      <c r="J142" s="93">
        <f t="shared" si="45"/>
        <v>638745</v>
      </c>
      <c r="K142" s="93">
        <f t="shared" si="45"/>
        <v>1502708</v>
      </c>
      <c r="L142" s="93">
        <f t="shared" si="45"/>
        <v>3825099</v>
      </c>
      <c r="M142" s="93">
        <f t="shared" si="45"/>
        <v>378940</v>
      </c>
      <c r="N142" s="93">
        <f t="shared" si="45"/>
        <v>3300851</v>
      </c>
      <c r="O142" s="93">
        <f t="shared" si="42"/>
        <v>16281070</v>
      </c>
      <c r="T142" s="32" t="str">
        <f t="shared" si="44"/>
        <v>表示</v>
      </c>
    </row>
    <row r="143" spans="3:20" ht="14.25">
      <c r="C143" s="88" t="str">
        <f t="shared" si="46"/>
        <v>退職給付費用</v>
      </c>
      <c r="D143" s="93">
        <f t="shared" si="43"/>
        <v>42100</v>
      </c>
      <c r="E143" s="93">
        <f t="shared" si="45"/>
        <v>21050</v>
      </c>
      <c r="F143" s="93">
        <f t="shared" si="45"/>
        <v>66380</v>
      </c>
      <c r="G143" s="93">
        <f t="shared" si="45"/>
        <v>43000</v>
      </c>
      <c r="H143" s="93">
        <f t="shared" si="45"/>
        <v>128550</v>
      </c>
      <c r="I143" s="93">
        <f t="shared" si="45"/>
        <v>0</v>
      </c>
      <c r="J143" s="93">
        <f t="shared" si="45"/>
        <v>0</v>
      </c>
      <c r="K143" s="93">
        <f t="shared" si="45"/>
        <v>0</v>
      </c>
      <c r="L143" s="93">
        <f t="shared" si="45"/>
        <v>155770</v>
      </c>
      <c r="M143" s="93">
        <f t="shared" si="45"/>
        <v>0</v>
      </c>
      <c r="N143" s="93">
        <f t="shared" si="45"/>
        <v>179150</v>
      </c>
      <c r="O143" s="93">
        <f t="shared" si="42"/>
        <v>636000</v>
      </c>
      <c r="T143" s="32" t="str">
        <f t="shared" si="44"/>
        <v>表示</v>
      </c>
    </row>
    <row r="144" spans="3:20" ht="14.25">
      <c r="C144" s="88" t="str">
        <f t="shared" si="46"/>
        <v>社会保険・福利厚生費</v>
      </c>
      <c r="D144" s="93">
        <f t="shared" si="43"/>
        <v>166476</v>
      </c>
      <c r="E144" s="93">
        <f t="shared" si="45"/>
        <v>52550</v>
      </c>
      <c r="F144" s="93">
        <f t="shared" si="45"/>
        <v>337495</v>
      </c>
      <c r="G144" s="93">
        <f t="shared" si="45"/>
        <v>215993</v>
      </c>
      <c r="H144" s="93">
        <f t="shared" si="45"/>
        <v>495062</v>
      </c>
      <c r="I144" s="93">
        <f t="shared" si="45"/>
        <v>1271</v>
      </c>
      <c r="J144" s="93">
        <f t="shared" si="45"/>
        <v>110796</v>
      </c>
      <c r="K144" s="93">
        <f t="shared" si="45"/>
        <v>264631</v>
      </c>
      <c r="L144" s="93">
        <f t="shared" si="45"/>
        <v>674288</v>
      </c>
      <c r="M144" s="93">
        <f t="shared" si="45"/>
        <v>0</v>
      </c>
      <c r="N144" s="93">
        <f>SUMIF($C$1:$C$112,$C144,N$1:N$112)</f>
        <v>712290</v>
      </c>
      <c r="O144" s="93">
        <f t="shared" si="42"/>
        <v>3030852</v>
      </c>
      <c r="T144" s="32" t="str">
        <f t="shared" si="44"/>
        <v>表示</v>
      </c>
    </row>
    <row r="145" spans="3:20" ht="14.25">
      <c r="C145" s="88" t="str">
        <f t="shared" si="46"/>
        <v>旅費交通費</v>
      </c>
      <c r="D145" s="93">
        <f t="shared" si="43"/>
        <v>242784</v>
      </c>
      <c r="E145" s="93">
        <f t="shared" si="45"/>
        <v>15718</v>
      </c>
      <c r="F145" s="93">
        <f t="shared" si="45"/>
        <v>1139078</v>
      </c>
      <c r="G145" s="93">
        <f t="shared" si="45"/>
        <v>2655138</v>
      </c>
      <c r="H145" s="93">
        <f t="shared" si="45"/>
        <v>132028</v>
      </c>
      <c r="I145" s="93">
        <f t="shared" si="45"/>
        <v>0</v>
      </c>
      <c r="J145" s="93">
        <f t="shared" si="45"/>
        <v>40372</v>
      </c>
      <c r="K145" s="93">
        <f t="shared" si="45"/>
        <v>270446</v>
      </c>
      <c r="L145" s="93">
        <f t="shared" si="45"/>
        <v>3071199</v>
      </c>
      <c r="M145" s="93">
        <f t="shared" si="45"/>
        <v>166050</v>
      </c>
      <c r="N145" s="93">
        <f t="shared" si="45"/>
        <v>227210</v>
      </c>
      <c r="O145" s="93">
        <f t="shared" si="42"/>
        <v>7960023</v>
      </c>
      <c r="T145" s="32" t="str">
        <f t="shared" si="44"/>
        <v>表示</v>
      </c>
    </row>
    <row r="146" spans="3:20" ht="14.25">
      <c r="C146" s="88" t="str">
        <f t="shared" si="46"/>
        <v>通信費</v>
      </c>
      <c r="D146" s="93">
        <f t="shared" si="43"/>
        <v>12713</v>
      </c>
      <c r="E146" s="93">
        <f t="shared" si="45"/>
        <v>2543</v>
      </c>
      <c r="F146" s="93">
        <f t="shared" si="45"/>
        <v>54388</v>
      </c>
      <c r="G146" s="93">
        <f t="shared" si="45"/>
        <v>19263</v>
      </c>
      <c r="H146" s="93">
        <f t="shared" si="45"/>
        <v>64051</v>
      </c>
      <c r="I146" s="93">
        <f t="shared" si="45"/>
        <v>2543</v>
      </c>
      <c r="J146" s="93">
        <f t="shared" si="45"/>
        <v>16650</v>
      </c>
      <c r="K146" s="93">
        <f t="shared" si="45"/>
        <v>56433</v>
      </c>
      <c r="L146" s="93">
        <f t="shared" si="45"/>
        <v>319900</v>
      </c>
      <c r="M146" s="93">
        <f t="shared" si="45"/>
        <v>10637</v>
      </c>
      <c r="N146" s="93">
        <f t="shared" si="45"/>
        <v>137532</v>
      </c>
      <c r="O146" s="93">
        <f t="shared" si="42"/>
        <v>696653</v>
      </c>
      <c r="T146" s="32" t="str">
        <f t="shared" si="44"/>
        <v>表示</v>
      </c>
    </row>
    <row r="147" spans="3:20" ht="14.25">
      <c r="C147" s="88" t="str">
        <f t="shared" si="46"/>
        <v>支払手数料</v>
      </c>
      <c r="D147" s="93">
        <f t="shared" si="43"/>
        <v>11491</v>
      </c>
      <c r="E147" s="93">
        <f t="shared" si="45"/>
        <v>1542</v>
      </c>
      <c r="F147" s="93">
        <f t="shared" si="45"/>
        <v>51741</v>
      </c>
      <c r="G147" s="93">
        <f t="shared" si="45"/>
        <v>30452</v>
      </c>
      <c r="H147" s="93">
        <f t="shared" si="45"/>
        <v>23643</v>
      </c>
      <c r="I147" s="93">
        <f t="shared" si="45"/>
        <v>516598</v>
      </c>
      <c r="J147" s="93">
        <f t="shared" si="45"/>
        <v>12493</v>
      </c>
      <c r="K147" s="93">
        <f t="shared" si="45"/>
        <v>19233</v>
      </c>
      <c r="L147" s="93">
        <f t="shared" si="45"/>
        <v>106212</v>
      </c>
      <c r="M147" s="93">
        <f t="shared" si="45"/>
        <v>7716</v>
      </c>
      <c r="N147" s="93">
        <f t="shared" si="45"/>
        <v>55277</v>
      </c>
      <c r="O147" s="93">
        <f t="shared" si="42"/>
        <v>836398</v>
      </c>
      <c r="T147" s="32" t="str">
        <f t="shared" si="44"/>
        <v>表示</v>
      </c>
    </row>
    <row r="148" spans="3:20" ht="14.25">
      <c r="C148" s="88" t="str">
        <f t="shared" si="46"/>
        <v>ホームページ更新費</v>
      </c>
      <c r="D148" s="93">
        <f t="shared" si="43"/>
        <v>24759</v>
      </c>
      <c r="E148" s="93">
        <f t="shared" si="45"/>
        <v>4952</v>
      </c>
      <c r="F148" s="93">
        <f t="shared" si="45"/>
        <v>54470</v>
      </c>
      <c r="G148" s="93">
        <f t="shared" si="45"/>
        <v>34663</v>
      </c>
      <c r="H148" s="93">
        <f t="shared" si="45"/>
        <v>69325</v>
      </c>
      <c r="I148" s="93">
        <f t="shared" si="45"/>
        <v>4952</v>
      </c>
      <c r="J148" s="93">
        <f t="shared" si="45"/>
        <v>29711</v>
      </c>
      <c r="K148" s="93">
        <f t="shared" si="45"/>
        <v>54470</v>
      </c>
      <c r="L148" s="93">
        <f t="shared" si="45"/>
        <v>113891</v>
      </c>
      <c r="M148" s="93">
        <f t="shared" si="45"/>
        <v>0</v>
      </c>
      <c r="N148" s="93">
        <f t="shared" si="45"/>
        <v>103987</v>
      </c>
      <c r="O148" s="93">
        <f t="shared" si="42"/>
        <v>495180</v>
      </c>
      <c r="T148" s="32" t="str">
        <f t="shared" si="44"/>
        <v>表示</v>
      </c>
    </row>
    <row r="149" spans="3:20" ht="14.25">
      <c r="C149" s="88" t="str">
        <f t="shared" si="46"/>
        <v>事務用消耗品費</v>
      </c>
      <c r="D149" s="93">
        <f t="shared" si="43"/>
        <v>10836</v>
      </c>
      <c r="E149" s="93">
        <f t="shared" si="45"/>
        <v>2167</v>
      </c>
      <c r="F149" s="93">
        <f t="shared" si="45"/>
        <v>23840</v>
      </c>
      <c r="G149" s="93">
        <f t="shared" si="45"/>
        <v>15171</v>
      </c>
      <c r="H149" s="93">
        <f t="shared" si="45"/>
        <v>30341</v>
      </c>
      <c r="I149" s="93">
        <f t="shared" si="45"/>
        <v>2167</v>
      </c>
      <c r="J149" s="93">
        <f t="shared" si="45"/>
        <v>13003</v>
      </c>
      <c r="K149" s="93">
        <f t="shared" si="45"/>
        <v>79180</v>
      </c>
      <c r="L149" s="93">
        <f t="shared" si="45"/>
        <v>51206</v>
      </c>
      <c r="M149" s="93">
        <f t="shared" si="45"/>
        <v>0</v>
      </c>
      <c r="N149" s="93">
        <f t="shared" si="45"/>
        <v>105922</v>
      </c>
      <c r="O149" s="93">
        <f t="shared" si="42"/>
        <v>333833</v>
      </c>
      <c r="T149" s="32" t="str">
        <f t="shared" si="44"/>
        <v>表示</v>
      </c>
    </row>
    <row r="150" spans="3:20" ht="14.25">
      <c r="C150" s="88" t="str">
        <f t="shared" si="46"/>
        <v>印刷製本費</v>
      </c>
      <c r="D150" s="93">
        <f t="shared" si="43"/>
        <v>35226</v>
      </c>
      <c r="E150" s="93">
        <f t="shared" si="45"/>
        <v>7045</v>
      </c>
      <c r="F150" s="93">
        <f t="shared" si="45"/>
        <v>343548</v>
      </c>
      <c r="G150" s="93">
        <f t="shared" si="45"/>
        <v>49316</v>
      </c>
      <c r="H150" s="93">
        <f t="shared" si="45"/>
        <v>1247103</v>
      </c>
      <c r="I150" s="93">
        <f t="shared" si="45"/>
        <v>7045</v>
      </c>
      <c r="J150" s="93">
        <f t="shared" si="45"/>
        <v>42271</v>
      </c>
      <c r="K150" s="93">
        <f t="shared" si="45"/>
        <v>77496</v>
      </c>
      <c r="L150" s="93">
        <f t="shared" si="45"/>
        <v>330269</v>
      </c>
      <c r="M150" s="93">
        <f t="shared" si="45"/>
        <v>92146</v>
      </c>
      <c r="N150" s="93">
        <f t="shared" si="45"/>
        <v>377424</v>
      </c>
      <c r="O150" s="93">
        <f t="shared" si="42"/>
        <v>2608889</v>
      </c>
      <c r="T150" s="32" t="str">
        <f t="shared" si="44"/>
        <v>表示</v>
      </c>
    </row>
    <row r="151" spans="3:20" ht="14.25">
      <c r="C151" s="88" t="str">
        <f t="shared" si="46"/>
        <v>事務局借室料</v>
      </c>
      <c r="D151" s="93">
        <f t="shared" si="43"/>
        <v>216553</v>
      </c>
      <c r="E151" s="93">
        <f t="shared" si="45"/>
        <v>43311</v>
      </c>
      <c r="F151" s="93">
        <f t="shared" si="45"/>
        <v>476416</v>
      </c>
      <c r="G151" s="93">
        <f t="shared" si="45"/>
        <v>303174</v>
      </c>
      <c r="H151" s="93">
        <f t="shared" si="45"/>
        <v>606348</v>
      </c>
      <c r="I151" s="93">
        <f t="shared" si="45"/>
        <v>43311</v>
      </c>
      <c r="J151" s="93">
        <f t="shared" si="45"/>
        <v>259863</v>
      </c>
      <c r="K151" s="93">
        <f t="shared" si="45"/>
        <v>476416</v>
      </c>
      <c r="L151" s="93">
        <f t="shared" si="45"/>
        <v>996143</v>
      </c>
      <c r="M151" s="93">
        <f t="shared" si="45"/>
        <v>0</v>
      </c>
      <c r="N151" s="93">
        <f t="shared" si="45"/>
        <v>909523</v>
      </c>
      <c r="O151" s="93">
        <f t="shared" si="42"/>
        <v>4331058</v>
      </c>
      <c r="T151" s="32" t="str">
        <f t="shared" si="44"/>
        <v>表示</v>
      </c>
    </row>
    <row r="152" spans="3:20" ht="14.25">
      <c r="C152" s="88" t="str">
        <f t="shared" si="46"/>
        <v>借室附帯費</v>
      </c>
      <c r="D152" s="93">
        <f t="shared" si="43"/>
        <v>12072</v>
      </c>
      <c r="E152" s="93">
        <f t="shared" si="45"/>
        <v>2414</v>
      </c>
      <c r="F152" s="93">
        <f t="shared" si="45"/>
        <v>26558</v>
      </c>
      <c r="G152" s="93">
        <f t="shared" si="45"/>
        <v>16901</v>
      </c>
      <c r="H152" s="93">
        <f t="shared" si="45"/>
        <v>33802</v>
      </c>
      <c r="I152" s="93">
        <f t="shared" si="45"/>
        <v>2414</v>
      </c>
      <c r="J152" s="93">
        <f t="shared" si="45"/>
        <v>14486</v>
      </c>
      <c r="K152" s="93">
        <f t="shared" si="45"/>
        <v>26558</v>
      </c>
      <c r="L152" s="93">
        <f t="shared" si="45"/>
        <v>55531</v>
      </c>
      <c r="M152" s="93">
        <f t="shared" si="45"/>
        <v>0</v>
      </c>
      <c r="N152" s="93">
        <f t="shared" si="45"/>
        <v>50704</v>
      </c>
      <c r="O152" s="93">
        <f t="shared" si="42"/>
        <v>241440</v>
      </c>
      <c r="T152" s="32" t="str">
        <f t="shared" si="44"/>
        <v>表示</v>
      </c>
    </row>
    <row r="153" spans="3:20" ht="14.25" hidden="1">
      <c r="C153" s="88" t="str">
        <f t="shared" si="46"/>
        <v>賃借料</v>
      </c>
      <c r="D153" s="93">
        <f t="shared" si="43"/>
        <v>0</v>
      </c>
      <c r="E153" s="93">
        <f t="shared" ref="E153:N165" si="47">SUMIF($C$1:$C$112,$C153,E$1:E$112)</f>
        <v>0</v>
      </c>
      <c r="F153" s="93">
        <f t="shared" si="47"/>
        <v>0</v>
      </c>
      <c r="G153" s="93">
        <f t="shared" si="47"/>
        <v>0</v>
      </c>
      <c r="H153" s="93">
        <f t="shared" si="47"/>
        <v>0</v>
      </c>
      <c r="I153" s="93">
        <f t="shared" si="47"/>
        <v>0</v>
      </c>
      <c r="J153" s="93">
        <f t="shared" si="47"/>
        <v>0</v>
      </c>
      <c r="K153" s="93">
        <f t="shared" si="47"/>
        <v>0</v>
      </c>
      <c r="L153" s="93">
        <f t="shared" si="47"/>
        <v>0</v>
      </c>
      <c r="M153" s="93">
        <f t="shared" si="47"/>
        <v>0</v>
      </c>
      <c r="N153" s="93">
        <f t="shared" si="47"/>
        <v>0</v>
      </c>
      <c r="O153" s="93">
        <f t="shared" si="42"/>
        <v>0</v>
      </c>
      <c r="T153" s="32" t="str">
        <f t="shared" si="44"/>
        <v>非表示</v>
      </c>
    </row>
    <row r="154" spans="3:20" ht="14.25">
      <c r="C154" s="88" t="str">
        <f t="shared" si="46"/>
        <v>減価償却費</v>
      </c>
      <c r="D154" s="93">
        <f t="shared" si="43"/>
        <v>65926</v>
      </c>
      <c r="E154" s="93">
        <f t="shared" si="47"/>
        <v>13185</v>
      </c>
      <c r="F154" s="93">
        <f t="shared" si="47"/>
        <v>145037</v>
      </c>
      <c r="G154" s="93">
        <f t="shared" si="47"/>
        <v>92297</v>
      </c>
      <c r="H154" s="93">
        <f t="shared" si="47"/>
        <v>184593</v>
      </c>
      <c r="I154" s="93">
        <f t="shared" si="47"/>
        <v>13185</v>
      </c>
      <c r="J154" s="93">
        <f t="shared" si="47"/>
        <v>79111</v>
      </c>
      <c r="K154" s="93">
        <f t="shared" si="47"/>
        <v>145037</v>
      </c>
      <c r="L154" s="93">
        <f t="shared" si="47"/>
        <v>303260</v>
      </c>
      <c r="M154" s="93">
        <f t="shared" si="47"/>
        <v>0</v>
      </c>
      <c r="N154" s="93">
        <f t="shared" si="47"/>
        <v>276891</v>
      </c>
      <c r="O154" s="93">
        <f t="shared" si="42"/>
        <v>1318522</v>
      </c>
      <c r="T154" s="32" t="str">
        <f t="shared" si="44"/>
        <v>表示</v>
      </c>
    </row>
    <row r="155" spans="3:20" ht="14.25">
      <c r="C155" s="88" t="str">
        <f t="shared" si="46"/>
        <v>事務用機械借用料</v>
      </c>
      <c r="D155" s="93">
        <f t="shared" si="43"/>
        <v>46281</v>
      </c>
      <c r="E155" s="93">
        <f t="shared" si="47"/>
        <v>9256</v>
      </c>
      <c r="F155" s="93">
        <f t="shared" si="47"/>
        <v>122600</v>
      </c>
      <c r="G155" s="93">
        <f t="shared" si="47"/>
        <v>66953</v>
      </c>
      <c r="H155" s="93">
        <f t="shared" si="47"/>
        <v>129587</v>
      </c>
      <c r="I155" s="93">
        <f t="shared" si="47"/>
        <v>9256</v>
      </c>
      <c r="J155" s="93">
        <f t="shared" si="47"/>
        <v>62449</v>
      </c>
      <c r="K155" s="93">
        <f t="shared" si="47"/>
        <v>101818</v>
      </c>
      <c r="L155" s="93">
        <f t="shared" si="47"/>
        <v>508209</v>
      </c>
      <c r="M155" s="93">
        <f t="shared" si="47"/>
        <v>1080</v>
      </c>
      <c r="N155" s="93">
        <f t="shared" si="47"/>
        <v>206262</v>
      </c>
      <c r="O155" s="93">
        <f t="shared" si="42"/>
        <v>1263751</v>
      </c>
      <c r="T155" s="32" t="str">
        <f t="shared" si="44"/>
        <v>表示</v>
      </c>
    </row>
    <row r="156" spans="3:20" ht="14.25">
      <c r="C156" s="88" t="str">
        <f t="shared" si="46"/>
        <v>什器備品費</v>
      </c>
      <c r="D156" s="93">
        <f t="shared" si="43"/>
        <v>3773</v>
      </c>
      <c r="E156" s="93">
        <f t="shared" si="47"/>
        <v>755</v>
      </c>
      <c r="F156" s="93">
        <f t="shared" si="47"/>
        <v>8300</v>
      </c>
      <c r="G156" s="93">
        <f t="shared" si="47"/>
        <v>5282</v>
      </c>
      <c r="H156" s="93">
        <f t="shared" si="47"/>
        <v>10563</v>
      </c>
      <c r="I156" s="93">
        <f t="shared" si="47"/>
        <v>755</v>
      </c>
      <c r="J156" s="93">
        <f t="shared" si="47"/>
        <v>4527</v>
      </c>
      <c r="K156" s="93">
        <f t="shared" si="47"/>
        <v>8300</v>
      </c>
      <c r="L156" s="93">
        <f t="shared" si="47"/>
        <v>81410</v>
      </c>
      <c r="M156" s="93">
        <f t="shared" si="47"/>
        <v>0</v>
      </c>
      <c r="N156" s="93">
        <f t="shared" si="47"/>
        <v>15843</v>
      </c>
      <c r="O156" s="93">
        <f t="shared" si="42"/>
        <v>139508</v>
      </c>
      <c r="T156" s="32" t="str">
        <f t="shared" si="44"/>
        <v>表示</v>
      </c>
    </row>
    <row r="157" spans="3:20" ht="14.25">
      <c r="C157" s="88" t="str">
        <f t="shared" si="46"/>
        <v>図書資料費</v>
      </c>
      <c r="D157" s="93">
        <f t="shared" si="43"/>
        <v>0</v>
      </c>
      <c r="E157" s="93">
        <f t="shared" si="47"/>
        <v>0</v>
      </c>
      <c r="F157" s="93">
        <f t="shared" si="47"/>
        <v>0</v>
      </c>
      <c r="G157" s="93">
        <f t="shared" si="47"/>
        <v>7386</v>
      </c>
      <c r="H157" s="93">
        <f t="shared" si="47"/>
        <v>0</v>
      </c>
      <c r="I157" s="93">
        <f t="shared" si="47"/>
        <v>0</v>
      </c>
      <c r="J157" s="93">
        <f t="shared" si="47"/>
        <v>0</v>
      </c>
      <c r="K157" s="93">
        <f t="shared" si="47"/>
        <v>0</v>
      </c>
      <c r="L157" s="93">
        <f t="shared" si="47"/>
        <v>3240</v>
      </c>
      <c r="M157" s="93">
        <f t="shared" si="47"/>
        <v>0</v>
      </c>
      <c r="N157" s="93">
        <f t="shared" si="47"/>
        <v>56652</v>
      </c>
      <c r="O157" s="93">
        <f t="shared" si="42"/>
        <v>67278</v>
      </c>
      <c r="T157" s="32" t="str">
        <f t="shared" si="44"/>
        <v>表示</v>
      </c>
    </row>
    <row r="158" spans="3:20" ht="14.25">
      <c r="C158" s="88" t="str">
        <f t="shared" si="46"/>
        <v>租税公課</v>
      </c>
      <c r="D158" s="93">
        <f t="shared" si="43"/>
        <v>0</v>
      </c>
      <c r="E158" s="93">
        <f t="shared" si="47"/>
        <v>0</v>
      </c>
      <c r="F158" s="93">
        <f t="shared" si="47"/>
        <v>56861</v>
      </c>
      <c r="G158" s="93">
        <f t="shared" si="47"/>
        <v>0</v>
      </c>
      <c r="H158" s="93">
        <f t="shared" si="47"/>
        <v>16246</v>
      </c>
      <c r="I158" s="93">
        <f t="shared" si="47"/>
        <v>40615</v>
      </c>
      <c r="J158" s="93">
        <f t="shared" si="47"/>
        <v>16246</v>
      </c>
      <c r="K158" s="93">
        <f t="shared" si="47"/>
        <v>0</v>
      </c>
      <c r="L158" s="93">
        <f t="shared" si="47"/>
        <v>625871</v>
      </c>
      <c r="M158" s="93">
        <f t="shared" si="47"/>
        <v>0</v>
      </c>
      <c r="N158" s="93">
        <f t="shared" si="47"/>
        <v>100276</v>
      </c>
      <c r="O158" s="93">
        <f t="shared" si="42"/>
        <v>856115</v>
      </c>
      <c r="T158" s="32" t="str">
        <f t="shared" si="44"/>
        <v>表示</v>
      </c>
    </row>
    <row r="159" spans="3:20" ht="14.25">
      <c r="C159" s="88" t="str">
        <f t="shared" si="46"/>
        <v>業務委託費</v>
      </c>
      <c r="D159" s="93">
        <f t="shared" si="43"/>
        <v>0</v>
      </c>
      <c r="E159" s="93">
        <f t="shared" si="47"/>
        <v>0</v>
      </c>
      <c r="F159" s="93">
        <f t="shared" si="47"/>
        <v>0</v>
      </c>
      <c r="G159" s="93">
        <f t="shared" si="47"/>
        <v>0</v>
      </c>
      <c r="H159" s="93">
        <f t="shared" si="47"/>
        <v>0</v>
      </c>
      <c r="I159" s="93">
        <f t="shared" si="47"/>
        <v>0</v>
      </c>
      <c r="J159" s="93">
        <f t="shared" si="47"/>
        <v>0</v>
      </c>
      <c r="K159" s="93">
        <f t="shared" si="47"/>
        <v>0</v>
      </c>
      <c r="L159" s="93">
        <f t="shared" si="47"/>
        <v>0</v>
      </c>
      <c r="M159" s="93">
        <f t="shared" si="47"/>
        <v>2160000</v>
      </c>
      <c r="N159" s="93">
        <f t="shared" si="47"/>
        <v>1484784</v>
      </c>
      <c r="O159" s="93">
        <f t="shared" si="42"/>
        <v>3644784</v>
      </c>
      <c r="T159" s="32" t="str">
        <f t="shared" si="44"/>
        <v>表示</v>
      </c>
    </row>
    <row r="160" spans="3:20" ht="14.25" hidden="1">
      <c r="C160" s="88" t="str">
        <f t="shared" si="46"/>
        <v>監査料</v>
      </c>
      <c r="D160" s="93">
        <f t="shared" si="43"/>
        <v>0</v>
      </c>
      <c r="E160" s="93">
        <f t="shared" si="47"/>
        <v>0</v>
      </c>
      <c r="F160" s="93">
        <f t="shared" si="47"/>
        <v>0</v>
      </c>
      <c r="G160" s="93">
        <f t="shared" si="47"/>
        <v>0</v>
      </c>
      <c r="H160" s="93">
        <f t="shared" si="47"/>
        <v>0</v>
      </c>
      <c r="I160" s="93">
        <f t="shared" si="47"/>
        <v>0</v>
      </c>
      <c r="J160" s="93">
        <f t="shared" si="47"/>
        <v>0</v>
      </c>
      <c r="K160" s="93">
        <f t="shared" si="47"/>
        <v>0</v>
      </c>
      <c r="L160" s="93">
        <f t="shared" si="47"/>
        <v>0</v>
      </c>
      <c r="M160" s="93">
        <f t="shared" si="47"/>
        <v>0</v>
      </c>
      <c r="N160" s="93">
        <f t="shared" si="47"/>
        <v>0</v>
      </c>
      <c r="O160" s="93">
        <f t="shared" si="42"/>
        <v>0</v>
      </c>
      <c r="T160" s="32" t="str">
        <f t="shared" si="44"/>
        <v>非表示</v>
      </c>
    </row>
    <row r="161" spans="3:20" ht="14.25" hidden="1">
      <c r="C161" s="88" t="str">
        <f t="shared" si="46"/>
        <v>コンサルタント費</v>
      </c>
      <c r="D161" s="93">
        <f t="shared" si="43"/>
        <v>0</v>
      </c>
      <c r="E161" s="93">
        <f t="shared" si="47"/>
        <v>0</v>
      </c>
      <c r="F161" s="93">
        <f t="shared" si="47"/>
        <v>0</v>
      </c>
      <c r="G161" s="93">
        <f t="shared" si="47"/>
        <v>0</v>
      </c>
      <c r="H161" s="93">
        <f t="shared" si="47"/>
        <v>0</v>
      </c>
      <c r="I161" s="93">
        <f t="shared" si="47"/>
        <v>0</v>
      </c>
      <c r="J161" s="93">
        <f t="shared" si="47"/>
        <v>0</v>
      </c>
      <c r="K161" s="93">
        <f t="shared" si="47"/>
        <v>0</v>
      </c>
      <c r="L161" s="93">
        <f t="shared" si="47"/>
        <v>0</v>
      </c>
      <c r="M161" s="93">
        <f t="shared" si="47"/>
        <v>0</v>
      </c>
      <c r="N161" s="93">
        <f t="shared" si="47"/>
        <v>0</v>
      </c>
      <c r="O161" s="93">
        <f t="shared" si="42"/>
        <v>0</v>
      </c>
      <c r="T161" s="32" t="str">
        <f t="shared" si="44"/>
        <v>非表示</v>
      </c>
    </row>
    <row r="162" spans="3:20" ht="14.25" hidden="1">
      <c r="C162" s="88" t="str">
        <f t="shared" si="46"/>
        <v>運営対策費</v>
      </c>
      <c r="D162" s="93">
        <f t="shared" si="43"/>
        <v>0</v>
      </c>
      <c r="E162" s="93">
        <f t="shared" si="47"/>
        <v>0</v>
      </c>
      <c r="F162" s="93">
        <f t="shared" si="47"/>
        <v>0</v>
      </c>
      <c r="G162" s="93">
        <f>SUMIF($C$1:$C$112,$C162,G$1:G$112)</f>
        <v>0</v>
      </c>
      <c r="H162" s="93">
        <f t="shared" si="47"/>
        <v>0</v>
      </c>
      <c r="I162" s="93">
        <f t="shared" si="47"/>
        <v>0</v>
      </c>
      <c r="J162" s="93">
        <f t="shared" si="47"/>
        <v>0</v>
      </c>
      <c r="K162" s="93">
        <f t="shared" si="47"/>
        <v>0</v>
      </c>
      <c r="L162" s="93">
        <f t="shared" si="47"/>
        <v>0</v>
      </c>
      <c r="M162" s="93">
        <f t="shared" si="47"/>
        <v>0</v>
      </c>
      <c r="N162" s="93">
        <f t="shared" si="47"/>
        <v>0</v>
      </c>
      <c r="O162" s="93">
        <f t="shared" si="42"/>
        <v>0</v>
      </c>
      <c r="T162" s="32" t="str">
        <f t="shared" si="44"/>
        <v>非表示</v>
      </c>
    </row>
    <row r="163" spans="3:20" ht="14.25">
      <c r="C163" s="88" t="str">
        <f t="shared" si="46"/>
        <v>諸会費</v>
      </c>
      <c r="D163" s="93">
        <f t="shared" si="43"/>
        <v>0</v>
      </c>
      <c r="E163" s="93">
        <f t="shared" si="47"/>
        <v>0</v>
      </c>
      <c r="F163" s="93">
        <f t="shared" si="47"/>
        <v>0</v>
      </c>
      <c r="G163" s="93">
        <f t="shared" si="47"/>
        <v>0</v>
      </c>
      <c r="H163" s="93">
        <f t="shared" si="47"/>
        <v>0</v>
      </c>
      <c r="I163" s="93">
        <f t="shared" si="47"/>
        <v>0</v>
      </c>
      <c r="J163" s="93">
        <f t="shared" si="47"/>
        <v>0</v>
      </c>
      <c r="K163" s="93">
        <f t="shared" si="47"/>
        <v>0</v>
      </c>
      <c r="L163" s="93">
        <f t="shared" si="47"/>
        <v>0</v>
      </c>
      <c r="M163" s="93">
        <f t="shared" si="47"/>
        <v>0</v>
      </c>
      <c r="N163" s="93">
        <f t="shared" si="47"/>
        <v>202000</v>
      </c>
      <c r="O163" s="93">
        <f t="shared" si="42"/>
        <v>202000</v>
      </c>
      <c r="T163" s="32" t="str">
        <f t="shared" si="44"/>
        <v>表示</v>
      </c>
    </row>
    <row r="164" spans="3:20" ht="14.25" hidden="1">
      <c r="C164" s="88" t="str">
        <f t="shared" si="46"/>
        <v>雑損</v>
      </c>
      <c r="D164" s="93">
        <f t="shared" si="43"/>
        <v>0</v>
      </c>
      <c r="E164" s="93">
        <f t="shared" si="47"/>
        <v>0</v>
      </c>
      <c r="F164" s="93">
        <f t="shared" si="47"/>
        <v>0</v>
      </c>
      <c r="G164" s="93">
        <f t="shared" si="47"/>
        <v>0</v>
      </c>
      <c r="H164" s="93">
        <f t="shared" si="47"/>
        <v>0</v>
      </c>
      <c r="I164" s="93">
        <f t="shared" si="47"/>
        <v>0</v>
      </c>
      <c r="J164" s="93">
        <f t="shared" si="47"/>
        <v>0</v>
      </c>
      <c r="K164" s="93">
        <f t="shared" si="47"/>
        <v>0</v>
      </c>
      <c r="L164" s="93">
        <f t="shared" si="47"/>
        <v>0</v>
      </c>
      <c r="M164" s="93">
        <f t="shared" si="47"/>
        <v>0</v>
      </c>
      <c r="N164" s="93">
        <f t="shared" si="47"/>
        <v>0</v>
      </c>
      <c r="O164" s="93">
        <f t="shared" si="42"/>
        <v>0</v>
      </c>
      <c r="T164" s="32" t="str">
        <f t="shared" si="44"/>
        <v>非表示</v>
      </c>
    </row>
    <row r="165" spans="3:20" ht="14.25">
      <c r="C165" s="88" t="str">
        <f t="shared" ref="C165" si="48">C54</f>
        <v>諸雑費</v>
      </c>
      <c r="D165" s="93">
        <f t="shared" si="43"/>
        <v>40688</v>
      </c>
      <c r="E165" s="93">
        <f t="shared" si="47"/>
        <v>17134</v>
      </c>
      <c r="F165" s="93">
        <f t="shared" si="47"/>
        <v>69674</v>
      </c>
      <c r="G165" s="93">
        <f t="shared" si="47"/>
        <v>44338</v>
      </c>
      <c r="H165" s="93">
        <f t="shared" si="47"/>
        <v>108676</v>
      </c>
      <c r="I165" s="93">
        <f t="shared" si="47"/>
        <v>6334</v>
      </c>
      <c r="J165" s="93">
        <f t="shared" si="47"/>
        <v>38004</v>
      </c>
      <c r="K165" s="93">
        <f t="shared" si="47"/>
        <v>69674</v>
      </c>
      <c r="L165" s="93">
        <f t="shared" si="47"/>
        <v>156644</v>
      </c>
      <c r="M165" s="93">
        <f t="shared" si="47"/>
        <v>10584</v>
      </c>
      <c r="N165" s="93">
        <f t="shared" si="47"/>
        <v>367109</v>
      </c>
      <c r="O165" s="93">
        <f>SUM(D165:N165)</f>
        <v>928859</v>
      </c>
      <c r="T165" s="32" t="str">
        <f t="shared" si="44"/>
        <v>表示</v>
      </c>
    </row>
    <row r="166" spans="3:20" ht="14.25">
      <c r="C166" s="90" t="s">
        <v>31</v>
      </c>
      <c r="D166" s="93">
        <f t="shared" ref="D166:N166" si="49">SUM(D116:D165)</f>
        <v>2029612</v>
      </c>
      <c r="E166" s="93">
        <f t="shared" si="49"/>
        <v>510152</v>
      </c>
      <c r="F166" s="93">
        <f t="shared" si="49"/>
        <v>5650817</v>
      </c>
      <c r="G166" s="93">
        <f t="shared" si="49"/>
        <v>5324063</v>
      </c>
      <c r="H166" s="93">
        <f t="shared" si="49"/>
        <v>6494814</v>
      </c>
      <c r="I166" s="93">
        <f t="shared" si="49"/>
        <v>708485</v>
      </c>
      <c r="J166" s="93">
        <f t="shared" si="49"/>
        <v>1841753</v>
      </c>
      <c r="K166" s="93">
        <f t="shared" si="49"/>
        <v>3191589</v>
      </c>
      <c r="L166" s="93">
        <f t="shared" si="49"/>
        <v>20855254</v>
      </c>
      <c r="M166" s="93">
        <f t="shared" si="49"/>
        <v>10412310</v>
      </c>
      <c r="N166" s="93">
        <f t="shared" si="49"/>
        <v>12146784</v>
      </c>
      <c r="O166" s="93">
        <f>SUM(O116:O165)</f>
        <v>69165633</v>
      </c>
      <c r="P166" s="84">
        <f>SUM(D166:N166)-O166</f>
        <v>0</v>
      </c>
      <c r="T166" s="32" t="str">
        <f t="shared" si="44"/>
        <v>表示</v>
      </c>
    </row>
  </sheetData>
  <autoFilter ref="C4:T166">
    <filterColumn colId="17">
      <filters>
        <filter val="表示"/>
      </filters>
    </filterColumn>
  </autoFilter>
  <phoneticPr fontId="4"/>
  <printOptions horizontalCentered="1"/>
  <pageMargins left="0.51181102362204722" right="0.51181102362204722" top="0.74803149606299213" bottom="0.35433070866141736" header="0.31496062992125984" footer="0.31496062992125984"/>
  <pageSetup paperSize="8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10</vt:i4>
      </vt:variant>
    </vt:vector>
  </HeadingPairs>
  <TitlesOfParts>
    <vt:vector size="29" baseType="lpstr">
      <vt:lpstr>貸借対照表</vt:lpstr>
      <vt:lpstr>正味財産増減計算書</vt:lpstr>
      <vt:lpstr>正味財産増減計算書内訳表</vt:lpstr>
      <vt:lpstr>注記</vt:lpstr>
      <vt:lpstr>附属明細</vt:lpstr>
      <vt:lpstr>【参考】配賦前損益</vt:lpstr>
      <vt:lpstr>１．正味財産増減・法人税計算</vt:lpstr>
      <vt:lpstr>２．人件費配賦</vt:lpstr>
      <vt:lpstr>３．直接・共通費用</vt:lpstr>
      <vt:lpstr>４．直接事業費内訳</vt:lpstr>
      <vt:lpstr>メモ</vt:lpstr>
      <vt:lpstr>事業別PL</vt:lpstr>
      <vt:lpstr>5．固定資産・退職引当</vt:lpstr>
      <vt:lpstr>消費税額</vt:lpstr>
      <vt:lpstr>通年比較</vt:lpstr>
      <vt:lpstr>消費税　計算表1</vt:lpstr>
      <vt:lpstr>消費税　計算表2（1）</vt:lpstr>
      <vt:lpstr>消費税　計算表3・4</vt:lpstr>
      <vt:lpstr>消費税　計算表5（1）</vt:lpstr>
      <vt:lpstr>'１．正味財産増減・法人税計算'!Print_Area</vt:lpstr>
      <vt:lpstr>'２．人件費配賦'!Print_Area</vt:lpstr>
      <vt:lpstr>'３．直接・共通費用'!Print_Area</vt:lpstr>
      <vt:lpstr>'４．直接事業費内訳'!Print_Area</vt:lpstr>
      <vt:lpstr>正味財産増減計算書!Print_Area</vt:lpstr>
      <vt:lpstr>正味財産増減計算書内訳表!Print_Area</vt:lpstr>
      <vt:lpstr>貸借対照表!Print_Area</vt:lpstr>
      <vt:lpstr>'１．正味財産増減・法人税計算'!Print_Titles</vt:lpstr>
      <vt:lpstr>正味財産増減計算書!Print_Titles</vt:lpstr>
      <vt:lpstr>正味財産増減計算書内訳表!Print_Titles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 Okabe</dc:creator>
  <cp:lastModifiedBy>kanri</cp:lastModifiedBy>
  <cp:lastPrinted>2018-04-16T07:58:59Z</cp:lastPrinted>
  <dcterms:created xsi:type="dcterms:W3CDTF">2013-02-25T05:23:39Z</dcterms:created>
  <dcterms:modified xsi:type="dcterms:W3CDTF">2018-04-16T07:59:13Z</dcterms:modified>
</cp:coreProperties>
</file>